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12270" tabRatio="685" activeTab="0"/>
  </bookViews>
  <sheets>
    <sheet name="pow. miesięcznie" sheetId="1" r:id="rId1"/>
    <sheet name="Arkusz2" sheetId="2" r:id="rId2"/>
    <sheet name="Arkusz3" sheetId="3" r:id="rId3"/>
  </sheets>
  <definedNames>
    <definedName name="_xlnm.Print_Area" localSheetId="0">'pow. miesięcznie'!$B$6:$AI$35</definedName>
  </definedNames>
  <calcPr fullCalcOnLoad="1"/>
</workbook>
</file>

<file path=xl/comments1.xml><?xml version="1.0" encoding="utf-8"?>
<comments xmlns="http://schemas.openxmlformats.org/spreadsheetml/2006/main">
  <authors>
    <author>Łukasz Oleszczak</author>
  </authors>
  <commentList>
    <comment ref="V15" authorId="0">
      <text>
        <r>
          <rPr>
            <b/>
            <sz val="8"/>
            <rFont val="Tahoma"/>
            <family val="2"/>
          </rPr>
          <t>Łukasz Oleszczak:</t>
        </r>
        <r>
          <rPr>
            <sz val="8"/>
            <rFont val="Tahoma"/>
            <family val="2"/>
          </rPr>
          <t xml:space="preserve">
brak m2 scian</t>
        </r>
      </text>
    </comment>
    <comment ref="Y16" authorId="0">
      <text>
        <r>
          <rPr>
            <b/>
            <sz val="8"/>
            <rFont val="Tahoma"/>
            <family val="2"/>
          </rPr>
          <t>Łukasz Oleszczak:</t>
        </r>
        <r>
          <rPr>
            <sz val="8"/>
            <rFont val="Tahoma"/>
            <family val="2"/>
          </rPr>
          <t xml:space="preserve">
hala duża</t>
        </r>
      </text>
    </comment>
    <comment ref="AB16" authorId="0">
      <text>
        <r>
          <rPr>
            <b/>
            <sz val="8"/>
            <rFont val="Tahoma"/>
            <family val="2"/>
          </rPr>
          <t>Łukasz Oleszczak:</t>
        </r>
        <r>
          <rPr>
            <sz val="8"/>
            <rFont val="Tahoma"/>
            <family val="2"/>
          </rPr>
          <t xml:space="preserve">
hala boczna</t>
        </r>
      </text>
    </comment>
    <comment ref="AB32" authorId="0">
      <text>
        <r>
          <rPr>
            <b/>
            <sz val="8"/>
            <rFont val="Tahoma"/>
            <family val="2"/>
          </rPr>
          <t>Łukasz Oleszczak:</t>
        </r>
        <r>
          <rPr>
            <sz val="8"/>
            <rFont val="Tahoma"/>
            <family val="2"/>
          </rPr>
          <t xml:space="preserve">
magazyn książek</t>
        </r>
      </text>
    </comment>
  </commentList>
</comments>
</file>

<file path=xl/sharedStrings.xml><?xml version="1.0" encoding="utf-8"?>
<sst xmlns="http://schemas.openxmlformats.org/spreadsheetml/2006/main" count="198" uniqueCount="69">
  <si>
    <t>sprzątanie powierzchni wewnętrznych</t>
  </si>
  <si>
    <t>D2</t>
  </si>
  <si>
    <t>E</t>
  </si>
  <si>
    <t>GN</t>
  </si>
  <si>
    <t>H2</t>
  </si>
  <si>
    <t>H3</t>
  </si>
  <si>
    <t>H2a</t>
  </si>
  <si>
    <t>K</t>
  </si>
  <si>
    <t>Ls</t>
  </si>
  <si>
    <t>Ms</t>
  </si>
  <si>
    <t>N</t>
  </si>
  <si>
    <t>P</t>
  </si>
  <si>
    <t>R</t>
  </si>
  <si>
    <t>R1</t>
  </si>
  <si>
    <t>S8</t>
  </si>
  <si>
    <t>T</t>
  </si>
  <si>
    <t>T3</t>
  </si>
  <si>
    <t>T4</t>
  </si>
  <si>
    <t>TA, TB</t>
  </si>
  <si>
    <t>W1, W2</t>
  </si>
  <si>
    <t>H3 bis</t>
  </si>
  <si>
    <t>Pomieszczenia biurowe</t>
  </si>
  <si>
    <t>biura</t>
  </si>
  <si>
    <t>Pomieszczenia socjalne</t>
  </si>
  <si>
    <t>Komunikacja</t>
  </si>
  <si>
    <t>hol</t>
  </si>
  <si>
    <t>korytarze</t>
  </si>
  <si>
    <t>ściany</t>
  </si>
  <si>
    <t>podłogi</t>
  </si>
  <si>
    <t>laboratoria</t>
  </si>
  <si>
    <t>kuchnie/socjalne</t>
  </si>
  <si>
    <t>częstotliwość sprzątania</t>
  </si>
  <si>
    <t>zestawienie miesięczne</t>
  </si>
  <si>
    <t>Lp.</t>
  </si>
  <si>
    <t>H</t>
  </si>
  <si>
    <t>Hotel</t>
  </si>
  <si>
    <t>Sanitariaty</t>
  </si>
  <si>
    <t>RAZEM</t>
  </si>
  <si>
    <t>SUMA</t>
  </si>
  <si>
    <t>Okna</t>
  </si>
  <si>
    <t>Budynek ↓</t>
  </si>
  <si>
    <t>Rodzaj powierzchni →</t>
  </si>
  <si>
    <r>
      <t>powierzchnia [m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]</t>
    </r>
  </si>
  <si>
    <t>Warsztaty</t>
  </si>
  <si>
    <t>A, wartownia</t>
  </si>
  <si>
    <t>warsztaty/hale</t>
  </si>
  <si>
    <t>Laboratoria</t>
  </si>
  <si>
    <r>
      <t xml:space="preserve">okna/parapety </t>
    </r>
    <r>
      <rPr>
        <b/>
        <u val="single"/>
        <sz val="10"/>
        <color indexed="8"/>
        <rFont val="Arial"/>
        <family val="2"/>
      </rPr>
      <t>1 w roku</t>
    </r>
  </si>
  <si>
    <r>
      <t>powierzchnia sprzątana [m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]</t>
    </r>
  </si>
  <si>
    <r>
      <t>powierzchnia sprzątana [m</t>
    </r>
    <r>
      <rPr>
        <vertAlign val="superscript"/>
        <sz val="10"/>
        <color indexed="8"/>
        <rFont val="Arial"/>
        <family val="2"/>
      </rPr>
      <t>2]</t>
    </r>
  </si>
  <si>
    <t>B: 2p, centrala</t>
  </si>
  <si>
    <t>B: P, 1p</t>
  </si>
  <si>
    <t>Sale konferencyjne</t>
  </si>
  <si>
    <t>sale</t>
  </si>
  <si>
    <t>1 miesiąc=4 tygodnie</t>
  </si>
  <si>
    <t>1 tydzień=5 dni roboczych</t>
  </si>
  <si>
    <t>POWIERZCHNIA</t>
  </si>
  <si>
    <t>% POWIERZCHNI</t>
  </si>
  <si>
    <t>B: parter, 1p</t>
  </si>
  <si>
    <r>
      <t>biura
[m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]</t>
    </r>
  </si>
  <si>
    <r>
      <t>kuchnie/socjalne
[m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]</t>
    </r>
  </si>
  <si>
    <r>
      <t>sale
[m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]</t>
    </r>
  </si>
  <si>
    <r>
      <t>korytarze
[m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]</t>
    </r>
  </si>
  <si>
    <r>
      <t>hol
[m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]</t>
    </r>
  </si>
  <si>
    <r>
      <t>podłogi
[m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]</t>
    </r>
  </si>
  <si>
    <r>
      <t>ściany
[m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]</t>
    </r>
  </si>
  <si>
    <r>
      <t>laboratoria
[m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]</t>
    </r>
  </si>
  <si>
    <r>
      <t>warsztaty/hale
[m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]</t>
    </r>
  </si>
  <si>
    <r>
      <t xml:space="preserve">okna/parapety </t>
    </r>
    <r>
      <rPr>
        <b/>
        <u val="single"/>
        <sz val="10"/>
        <color indexed="8"/>
        <rFont val="Arial"/>
        <family val="2"/>
      </rPr>
      <t xml:space="preserve">1 w roku
</t>
    </r>
    <r>
      <rPr>
        <sz val="10"/>
        <color indexed="8"/>
        <rFont val="Arial"/>
        <family val="2"/>
      </rPr>
      <t>[m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]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</si>
</sst>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18"/>
      <color indexed="17"/>
      <name val="Arial"/>
      <family val="2"/>
    </font>
    <font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gray125">
        <bgColor indexed="22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double"/>
      <top style="thin"/>
      <bottom style="double"/>
    </border>
    <border>
      <left/>
      <right/>
      <top style="thin"/>
      <bottom style="double"/>
    </border>
    <border>
      <left style="medium"/>
      <right style="thin"/>
      <top style="thin"/>
      <bottom style="double"/>
    </border>
    <border>
      <left style="double"/>
      <right/>
      <top style="thin"/>
      <bottom style="double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/>
      <top/>
      <bottom style="medium"/>
    </border>
    <border>
      <left style="double"/>
      <right/>
      <top style="medium"/>
      <bottom style="thin"/>
    </border>
    <border>
      <left style="double"/>
      <right style="double"/>
      <top style="thin"/>
      <bottom style="double"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 style="double"/>
      <right/>
      <top style="thin"/>
      <bottom style="medium"/>
    </border>
    <border>
      <left style="thin"/>
      <right style="double"/>
      <top style="thin"/>
      <bottom style="medium"/>
    </border>
    <border>
      <left/>
      <right style="double"/>
      <top/>
      <bottom style="thin"/>
    </border>
    <border>
      <left style="medium"/>
      <right style="thin"/>
      <top style="medium"/>
      <bottom/>
    </border>
    <border>
      <left/>
      <right/>
      <top style="thin"/>
      <bottom style="medium"/>
    </border>
    <border>
      <left style="double"/>
      <right style="thin"/>
      <top/>
      <bottom style="medium"/>
    </border>
    <border>
      <left/>
      <right style="thin"/>
      <top/>
      <bottom style="medium"/>
    </border>
    <border>
      <left/>
      <right style="double"/>
      <top/>
      <bottom style="medium"/>
    </border>
    <border>
      <left style="thin"/>
      <right style="double"/>
      <top style="thin"/>
      <bottom style="thin"/>
    </border>
    <border>
      <left style="thin"/>
      <right style="double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double"/>
      <right/>
      <top/>
      <bottom style="medium"/>
    </border>
    <border>
      <left/>
      <right/>
      <top/>
      <bottom style="thin"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double"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34" borderId="18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19" xfId="0" applyNumberFormat="1" applyFont="1" applyFill="1" applyBorder="1" applyAlignment="1">
      <alignment horizontal="center" vertical="center"/>
    </xf>
    <xf numFmtId="4" fontId="2" fillId="34" borderId="20" xfId="0" applyNumberFormat="1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center" vertical="center"/>
    </xf>
    <xf numFmtId="4" fontId="2" fillId="35" borderId="20" xfId="0" applyNumberFormat="1" applyFont="1" applyFill="1" applyBorder="1" applyAlignment="1">
      <alignment horizontal="center" vertical="center"/>
    </xf>
    <xf numFmtId="4" fontId="2" fillId="35" borderId="11" xfId="0" applyNumberFormat="1" applyFont="1" applyFill="1" applyBorder="1" applyAlignment="1">
      <alignment horizontal="center" vertical="center"/>
    </xf>
    <xf numFmtId="4" fontId="2" fillId="35" borderId="19" xfId="0" applyNumberFormat="1" applyFont="1" applyFill="1" applyBorder="1" applyAlignment="1">
      <alignment horizontal="center" vertical="center"/>
    </xf>
    <xf numFmtId="4" fontId="2" fillId="35" borderId="21" xfId="0" applyNumberFormat="1" applyFont="1" applyFill="1" applyBorder="1" applyAlignment="1">
      <alignment horizontal="center" vertical="center"/>
    </xf>
    <xf numFmtId="4" fontId="2" fillId="35" borderId="22" xfId="0" applyNumberFormat="1" applyFont="1" applyFill="1" applyBorder="1" applyAlignment="1">
      <alignment horizontal="center" vertical="center"/>
    </xf>
    <xf numFmtId="4" fontId="2" fillId="36" borderId="23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34" borderId="24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4" fontId="2" fillId="35" borderId="24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4" fontId="2" fillId="36" borderId="25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/>
    </xf>
    <xf numFmtId="4" fontId="2" fillId="34" borderId="24" xfId="0" applyNumberFormat="1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4" fontId="2" fillId="35" borderId="24" xfId="0" applyNumberFormat="1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center"/>
    </xf>
    <xf numFmtId="4" fontId="2" fillId="36" borderId="25" xfId="0" applyNumberFormat="1" applyFont="1" applyFill="1" applyBorder="1" applyAlignment="1">
      <alignment horizontal="center"/>
    </xf>
    <xf numFmtId="4" fontId="2" fillId="36" borderId="26" xfId="0" applyNumberFormat="1" applyFont="1" applyFill="1" applyBorder="1" applyAlignment="1">
      <alignment horizontal="center"/>
    </xf>
    <xf numFmtId="4" fontId="2" fillId="36" borderId="10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left"/>
    </xf>
    <xf numFmtId="4" fontId="2" fillId="33" borderId="31" xfId="0" applyNumberFormat="1" applyFont="1" applyFill="1" applyBorder="1" applyAlignment="1">
      <alignment horizontal="center"/>
    </xf>
    <xf numFmtId="4" fontId="2" fillId="34" borderId="32" xfId="0" applyNumberFormat="1" applyFont="1" applyFill="1" applyBorder="1" applyAlignment="1">
      <alignment horizontal="center"/>
    </xf>
    <xf numFmtId="4" fontId="2" fillId="34" borderId="31" xfId="0" applyNumberFormat="1" applyFont="1" applyFill="1" applyBorder="1" applyAlignment="1">
      <alignment horizontal="center"/>
    </xf>
    <xf numFmtId="4" fontId="2" fillId="35" borderId="32" xfId="0" applyNumberFormat="1" applyFont="1" applyFill="1" applyBorder="1" applyAlignment="1">
      <alignment horizontal="center"/>
    </xf>
    <xf numFmtId="4" fontId="2" fillId="35" borderId="31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/>
    </xf>
    <xf numFmtId="4" fontId="2" fillId="33" borderId="29" xfId="0" applyNumberFormat="1" applyFont="1" applyFill="1" applyBorder="1" applyAlignment="1">
      <alignment horizontal="center" vertical="center"/>
    </xf>
    <xf numFmtId="4" fontId="2" fillId="33" borderId="29" xfId="0" applyNumberFormat="1" applyFont="1" applyFill="1" applyBorder="1" applyAlignment="1">
      <alignment horizontal="center"/>
    </xf>
    <xf numFmtId="4" fontId="2" fillId="33" borderId="30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 vertical="center" wrapText="1"/>
    </xf>
    <xf numFmtId="4" fontId="2" fillId="34" borderId="19" xfId="0" applyNumberFormat="1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4" fontId="2" fillId="37" borderId="11" xfId="0" applyNumberFormat="1" applyFont="1" applyFill="1" applyBorder="1" applyAlignment="1">
      <alignment horizontal="center" vertical="center"/>
    </xf>
    <xf numFmtId="4" fontId="2" fillId="37" borderId="19" xfId="0" applyNumberFormat="1" applyFont="1" applyFill="1" applyBorder="1" applyAlignment="1">
      <alignment horizontal="center" vertical="center"/>
    </xf>
    <xf numFmtId="4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/>
    </xf>
    <xf numFmtId="4" fontId="2" fillId="37" borderId="10" xfId="0" applyNumberFormat="1" applyFont="1" applyFill="1" applyBorder="1" applyAlignment="1">
      <alignment horizontal="center"/>
    </xf>
    <xf numFmtId="4" fontId="2" fillId="37" borderId="3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4" fontId="2" fillId="37" borderId="33" xfId="0" applyNumberFormat="1" applyFont="1" applyFill="1" applyBorder="1" applyAlignment="1">
      <alignment horizontal="center" vertical="center"/>
    </xf>
    <xf numFmtId="4" fontId="2" fillId="35" borderId="33" xfId="0" applyNumberFormat="1" applyFont="1" applyFill="1" applyBorder="1" applyAlignment="1">
      <alignment horizontal="center" vertical="center"/>
    </xf>
    <xf numFmtId="4" fontId="2" fillId="33" borderId="33" xfId="0" applyNumberFormat="1" applyFont="1" applyFill="1" applyBorder="1" applyAlignment="1">
      <alignment horizontal="center" vertical="center"/>
    </xf>
    <xf numFmtId="4" fontId="2" fillId="34" borderId="3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38" borderId="34" xfId="0" applyFont="1" applyFill="1" applyBorder="1" applyAlignment="1">
      <alignment horizontal="center" vertical="center"/>
    </xf>
    <xf numFmtId="0" fontId="4" fillId="38" borderId="35" xfId="0" applyFont="1" applyFill="1" applyBorder="1" applyAlignment="1">
      <alignment horizontal="center" vertical="center" wrapText="1"/>
    </xf>
    <xf numFmtId="4" fontId="2" fillId="38" borderId="36" xfId="0" applyNumberFormat="1" applyFont="1" applyFill="1" applyBorder="1" applyAlignment="1">
      <alignment horizontal="center" vertical="center"/>
    </xf>
    <xf numFmtId="4" fontId="2" fillId="38" borderId="37" xfId="0" applyNumberFormat="1" applyFont="1" applyFill="1" applyBorder="1" applyAlignment="1">
      <alignment horizontal="center" vertical="center"/>
    </xf>
    <xf numFmtId="4" fontId="2" fillId="38" borderId="37" xfId="0" applyNumberFormat="1" applyFont="1" applyFill="1" applyBorder="1" applyAlignment="1">
      <alignment horizontal="center"/>
    </xf>
    <xf numFmtId="4" fontId="2" fillId="38" borderId="38" xfId="0" applyNumberFormat="1" applyFont="1" applyFill="1" applyBorder="1" applyAlignment="1">
      <alignment horizontal="center"/>
    </xf>
    <xf numFmtId="0" fontId="4" fillId="39" borderId="13" xfId="0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center" vertical="center" wrapText="1"/>
    </xf>
    <xf numFmtId="0" fontId="4" fillId="39" borderId="15" xfId="0" applyFont="1" applyFill="1" applyBorder="1" applyAlignment="1">
      <alignment horizontal="center" vertical="center" wrapText="1"/>
    </xf>
    <xf numFmtId="4" fontId="2" fillId="39" borderId="22" xfId="0" applyNumberFormat="1" applyFont="1" applyFill="1" applyBorder="1" applyAlignment="1">
      <alignment horizontal="center" vertical="center"/>
    </xf>
    <xf numFmtId="4" fontId="2" fillId="39" borderId="24" xfId="0" applyNumberFormat="1" applyFont="1" applyFill="1" applyBorder="1" applyAlignment="1">
      <alignment horizontal="center" vertical="center"/>
    </xf>
    <xf numFmtId="4" fontId="2" fillId="39" borderId="10" xfId="0" applyNumberFormat="1" applyFont="1" applyFill="1" applyBorder="1" applyAlignment="1">
      <alignment horizontal="center" vertical="center"/>
    </xf>
    <xf numFmtId="4" fontId="2" fillId="39" borderId="24" xfId="0" applyNumberFormat="1" applyFont="1" applyFill="1" applyBorder="1" applyAlignment="1">
      <alignment horizontal="center"/>
    </xf>
    <xf numFmtId="4" fontId="2" fillId="39" borderId="10" xfId="0" applyNumberFormat="1" applyFont="1" applyFill="1" applyBorder="1" applyAlignment="1">
      <alignment horizontal="center"/>
    </xf>
    <xf numFmtId="4" fontId="2" fillId="39" borderId="32" xfId="0" applyNumberFormat="1" applyFont="1" applyFill="1" applyBorder="1" applyAlignment="1">
      <alignment horizontal="center"/>
    </xf>
    <xf numFmtId="4" fontId="2" fillId="39" borderId="31" xfId="0" applyNumberFormat="1" applyFont="1" applyFill="1" applyBorder="1" applyAlignment="1">
      <alignment horizontal="center"/>
    </xf>
    <xf numFmtId="4" fontId="2" fillId="39" borderId="39" xfId="0" applyNumberFormat="1" applyFont="1" applyFill="1" applyBorder="1" applyAlignment="1">
      <alignment horizontal="center" vertical="center"/>
    </xf>
    <xf numFmtId="4" fontId="2" fillId="39" borderId="23" xfId="0" applyNumberFormat="1" applyFont="1" applyFill="1" applyBorder="1" applyAlignment="1">
      <alignment horizontal="center" vertical="center"/>
    </xf>
    <xf numFmtId="0" fontId="4" fillId="39" borderId="18" xfId="0" applyFont="1" applyFill="1" applyBorder="1" applyAlignment="1">
      <alignment horizontal="center" vertical="center" wrapText="1"/>
    </xf>
    <xf numFmtId="4" fontId="2" fillId="39" borderId="20" xfId="0" applyNumberFormat="1" applyFont="1" applyFill="1" applyBorder="1" applyAlignment="1">
      <alignment horizontal="center" vertical="center"/>
    </xf>
    <xf numFmtId="4" fontId="2" fillId="39" borderId="4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35" borderId="4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4" fontId="2" fillId="40" borderId="37" xfId="0" applyNumberFormat="1" applyFont="1" applyFill="1" applyBorder="1" applyAlignment="1">
      <alignment horizontal="center" vertical="center"/>
    </xf>
    <xf numFmtId="4" fontId="2" fillId="40" borderId="37" xfId="0" applyNumberFormat="1" applyFont="1" applyFill="1" applyBorder="1" applyAlignment="1">
      <alignment horizontal="center"/>
    </xf>
    <xf numFmtId="4" fontId="2" fillId="40" borderId="42" xfId="0" applyNumberFormat="1" applyFont="1" applyFill="1" applyBorder="1" applyAlignment="1">
      <alignment horizontal="center"/>
    </xf>
    <xf numFmtId="4" fontId="2" fillId="40" borderId="31" xfId="0" applyNumberFormat="1" applyFont="1" applyFill="1" applyBorder="1" applyAlignment="1">
      <alignment horizontal="center"/>
    </xf>
    <xf numFmtId="4" fontId="2" fillId="40" borderId="23" xfId="0" applyNumberFormat="1" applyFont="1" applyFill="1" applyBorder="1" applyAlignment="1">
      <alignment horizontal="center" vertical="center"/>
    </xf>
    <xf numFmtId="4" fontId="2" fillId="40" borderId="25" xfId="0" applyNumberFormat="1" applyFont="1" applyFill="1" applyBorder="1" applyAlignment="1">
      <alignment horizontal="center"/>
    </xf>
    <xf numFmtId="4" fontId="2" fillId="40" borderId="25" xfId="0" applyNumberFormat="1" applyFont="1" applyFill="1" applyBorder="1" applyAlignment="1">
      <alignment horizontal="center" vertical="center"/>
    </xf>
    <xf numFmtId="4" fontId="2" fillId="40" borderId="20" xfId="0" applyNumberFormat="1" applyFont="1" applyFill="1" applyBorder="1" applyAlignment="1">
      <alignment horizontal="center" vertical="center"/>
    </xf>
    <xf numFmtId="4" fontId="2" fillId="40" borderId="11" xfId="0" applyNumberFormat="1" applyFont="1" applyFill="1" applyBorder="1" applyAlignment="1">
      <alignment horizontal="center" vertical="center"/>
    </xf>
    <xf numFmtId="4" fontId="2" fillId="40" borderId="22" xfId="0" applyNumberFormat="1" applyFont="1" applyFill="1" applyBorder="1" applyAlignment="1">
      <alignment horizontal="center" vertical="center"/>
    </xf>
    <xf numFmtId="4" fontId="2" fillId="40" borderId="24" xfId="0" applyNumberFormat="1" applyFont="1" applyFill="1" applyBorder="1" applyAlignment="1">
      <alignment horizontal="center" vertical="center"/>
    </xf>
    <xf numFmtId="4" fontId="2" fillId="40" borderId="10" xfId="0" applyNumberFormat="1" applyFont="1" applyFill="1" applyBorder="1" applyAlignment="1">
      <alignment horizontal="center" vertical="center"/>
    </xf>
    <xf numFmtId="4" fontId="2" fillId="40" borderId="24" xfId="0" applyNumberFormat="1" applyFont="1" applyFill="1" applyBorder="1" applyAlignment="1">
      <alignment horizontal="center"/>
    </xf>
    <xf numFmtId="4" fontId="2" fillId="40" borderId="10" xfId="0" applyNumberFormat="1" applyFont="1" applyFill="1" applyBorder="1" applyAlignment="1">
      <alignment horizontal="center"/>
    </xf>
    <xf numFmtId="4" fontId="2" fillId="40" borderId="19" xfId="0" applyNumberFormat="1" applyFont="1" applyFill="1" applyBorder="1" applyAlignment="1">
      <alignment horizontal="center" vertical="center"/>
    </xf>
    <xf numFmtId="4" fontId="2" fillId="40" borderId="29" xfId="0" applyNumberFormat="1" applyFont="1" applyFill="1" applyBorder="1" applyAlignment="1">
      <alignment horizontal="center" vertical="center"/>
    </xf>
    <xf numFmtId="4" fontId="2" fillId="40" borderId="29" xfId="0" applyNumberFormat="1" applyFont="1" applyFill="1" applyBorder="1" applyAlignment="1">
      <alignment horizontal="center"/>
    </xf>
    <xf numFmtId="4" fontId="2" fillId="40" borderId="40" xfId="0" applyNumberFormat="1" applyFont="1" applyFill="1" applyBorder="1" applyAlignment="1">
      <alignment horizontal="center" vertical="center"/>
    </xf>
    <xf numFmtId="4" fontId="2" fillId="40" borderId="43" xfId="0" applyNumberFormat="1" applyFont="1" applyFill="1" applyBorder="1" applyAlignment="1">
      <alignment horizontal="center" vertical="center"/>
    </xf>
    <xf numFmtId="4" fontId="2" fillId="40" borderId="44" xfId="0" applyNumberFormat="1" applyFont="1" applyFill="1" applyBorder="1" applyAlignment="1">
      <alignment horizontal="center" vertical="center"/>
    </xf>
    <xf numFmtId="4" fontId="2" fillId="40" borderId="45" xfId="0" applyNumberFormat="1" applyFont="1" applyFill="1" applyBorder="1" applyAlignment="1">
      <alignment horizontal="center" vertical="center"/>
    </xf>
    <xf numFmtId="4" fontId="2" fillId="40" borderId="10" xfId="0" applyNumberFormat="1" applyFont="1" applyFill="1" applyBorder="1" applyAlignment="1">
      <alignment horizontal="center" vertical="center" wrapText="1"/>
    </xf>
    <xf numFmtId="4" fontId="2" fillId="40" borderId="46" xfId="0" applyNumberFormat="1" applyFont="1" applyFill="1" applyBorder="1" applyAlignment="1">
      <alignment horizontal="center" vertical="center"/>
    </xf>
    <xf numFmtId="4" fontId="2" fillId="40" borderId="30" xfId="0" applyNumberFormat="1" applyFont="1" applyFill="1" applyBorder="1" applyAlignment="1">
      <alignment horizontal="center"/>
    </xf>
    <xf numFmtId="4" fontId="2" fillId="40" borderId="47" xfId="0" applyNumberFormat="1" applyFont="1" applyFill="1" applyBorder="1" applyAlignment="1">
      <alignment horizontal="center" vertical="center"/>
    </xf>
    <xf numFmtId="4" fontId="3" fillId="37" borderId="48" xfId="0" applyNumberFormat="1" applyFont="1" applyFill="1" applyBorder="1" applyAlignment="1">
      <alignment horizontal="center" vertical="center"/>
    </xf>
    <xf numFmtId="4" fontId="3" fillId="34" borderId="48" xfId="0" applyNumberFormat="1" applyFont="1" applyFill="1" applyBorder="1" applyAlignment="1">
      <alignment horizontal="center" vertical="center"/>
    </xf>
    <xf numFmtId="4" fontId="3" fillId="39" borderId="48" xfId="0" applyNumberFormat="1" applyFont="1" applyFill="1" applyBorder="1" applyAlignment="1">
      <alignment horizontal="center" vertical="center"/>
    </xf>
    <xf numFmtId="4" fontId="3" fillId="35" borderId="48" xfId="0" applyNumberFormat="1" applyFont="1" applyFill="1" applyBorder="1" applyAlignment="1">
      <alignment horizontal="center" vertical="center"/>
    </xf>
    <xf numFmtId="4" fontId="3" fillId="33" borderId="48" xfId="0" applyNumberFormat="1" applyFont="1" applyFill="1" applyBorder="1" applyAlignment="1">
      <alignment horizontal="center" vertical="center"/>
    </xf>
    <xf numFmtId="4" fontId="3" fillId="36" borderId="48" xfId="0" applyNumberFormat="1" applyFont="1" applyFill="1" applyBorder="1" applyAlignment="1">
      <alignment horizontal="center" vertical="center"/>
    </xf>
    <xf numFmtId="4" fontId="3" fillId="38" borderId="48" xfId="0" applyNumberFormat="1" applyFont="1" applyFill="1" applyBorder="1" applyAlignment="1">
      <alignment horizontal="center" vertical="center"/>
    </xf>
    <xf numFmtId="4" fontId="3" fillId="0" borderId="48" xfId="0" applyNumberFormat="1" applyFont="1" applyFill="1" applyBorder="1" applyAlignment="1">
      <alignment horizontal="center" vertical="center"/>
    </xf>
    <xf numFmtId="4" fontId="3" fillId="0" borderId="49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9" fontId="2" fillId="0" borderId="0" xfId="52" applyFont="1" applyAlignment="1">
      <alignment horizontal="left"/>
    </xf>
    <xf numFmtId="9" fontId="2" fillId="37" borderId="48" xfId="52" applyFont="1" applyFill="1" applyBorder="1" applyAlignment="1">
      <alignment horizontal="center" vertical="center"/>
    </xf>
    <xf numFmtId="9" fontId="2" fillId="34" borderId="48" xfId="52" applyFont="1" applyFill="1" applyBorder="1" applyAlignment="1">
      <alignment horizontal="center" vertical="center"/>
    </xf>
    <xf numFmtId="9" fontId="2" fillId="39" borderId="48" xfId="52" applyFont="1" applyFill="1" applyBorder="1" applyAlignment="1">
      <alignment horizontal="center" vertical="center"/>
    </xf>
    <xf numFmtId="9" fontId="2" fillId="35" borderId="48" xfId="52" applyFont="1" applyFill="1" applyBorder="1" applyAlignment="1">
      <alignment horizontal="center" vertical="center"/>
    </xf>
    <xf numFmtId="9" fontId="2" fillId="33" borderId="48" xfId="52" applyFont="1" applyFill="1" applyBorder="1" applyAlignment="1">
      <alignment horizontal="center" vertical="center"/>
    </xf>
    <xf numFmtId="9" fontId="2" fillId="36" borderId="48" xfId="52" applyFont="1" applyFill="1" applyBorder="1" applyAlignment="1">
      <alignment horizontal="center" vertical="center"/>
    </xf>
    <xf numFmtId="9" fontId="2" fillId="38" borderId="48" xfId="52" applyFont="1" applyFill="1" applyBorder="1" applyAlignment="1">
      <alignment horizontal="center" vertical="center"/>
    </xf>
    <xf numFmtId="9" fontId="2" fillId="0" borderId="48" xfId="52" applyFont="1" applyFill="1" applyBorder="1" applyAlignment="1">
      <alignment horizontal="center" vertical="center"/>
    </xf>
    <xf numFmtId="9" fontId="2" fillId="0" borderId="49" xfId="52" applyFont="1" applyFill="1" applyBorder="1" applyAlignment="1">
      <alignment horizontal="center" vertical="center"/>
    </xf>
    <xf numFmtId="10" fontId="2" fillId="37" borderId="11" xfId="52" applyNumberFormat="1" applyFont="1" applyFill="1" applyBorder="1" applyAlignment="1">
      <alignment horizontal="center" vertical="center"/>
    </xf>
    <xf numFmtId="10" fontId="2" fillId="40" borderId="10" xfId="52" applyNumberFormat="1" applyFont="1" applyFill="1" applyBorder="1" applyAlignment="1">
      <alignment horizontal="center" vertical="center" wrapText="1"/>
    </xf>
    <xf numFmtId="10" fontId="2" fillId="40" borderId="10" xfId="0" applyNumberFormat="1" applyFont="1" applyFill="1" applyBorder="1" applyAlignment="1">
      <alignment horizontal="center" vertical="center"/>
    </xf>
    <xf numFmtId="10" fontId="2" fillId="40" borderId="19" xfId="0" applyNumberFormat="1" applyFont="1" applyFill="1" applyBorder="1" applyAlignment="1">
      <alignment horizontal="center" vertical="center"/>
    </xf>
    <xf numFmtId="10" fontId="2" fillId="40" borderId="10" xfId="52" applyNumberFormat="1" applyFont="1" applyFill="1" applyBorder="1" applyAlignment="1">
      <alignment horizontal="center"/>
    </xf>
    <xf numFmtId="10" fontId="2" fillId="40" borderId="10" xfId="0" applyNumberFormat="1" applyFont="1" applyFill="1" applyBorder="1" applyAlignment="1">
      <alignment horizontal="center"/>
    </xf>
    <xf numFmtId="10" fontId="2" fillId="34" borderId="20" xfId="52" applyNumberFormat="1" applyFont="1" applyFill="1" applyBorder="1" applyAlignment="1">
      <alignment horizontal="center" vertical="center"/>
    </xf>
    <xf numFmtId="10" fontId="2" fillId="34" borderId="11" xfId="52" applyNumberFormat="1" applyFont="1" applyFill="1" applyBorder="1" applyAlignment="1">
      <alignment horizontal="center" vertical="center"/>
    </xf>
    <xf numFmtId="10" fontId="2" fillId="34" borderId="19" xfId="52" applyNumberFormat="1" applyFont="1" applyFill="1" applyBorder="1" applyAlignment="1">
      <alignment horizontal="center" vertical="center"/>
    </xf>
    <xf numFmtId="10" fontId="2" fillId="40" borderId="20" xfId="52" applyNumberFormat="1" applyFont="1" applyFill="1" applyBorder="1" applyAlignment="1">
      <alignment horizontal="center" vertical="center"/>
    </xf>
    <xf numFmtId="10" fontId="2" fillId="40" borderId="23" xfId="52" applyNumberFormat="1" applyFont="1" applyFill="1" applyBorder="1" applyAlignment="1">
      <alignment horizontal="center" vertical="center"/>
    </xf>
    <xf numFmtId="10" fontId="2" fillId="40" borderId="40" xfId="52" applyNumberFormat="1" applyFont="1" applyFill="1" applyBorder="1" applyAlignment="1">
      <alignment horizontal="center" vertical="center"/>
    </xf>
    <xf numFmtId="10" fontId="2" fillId="35" borderId="20" xfId="52" applyNumberFormat="1" applyFont="1" applyFill="1" applyBorder="1" applyAlignment="1">
      <alignment horizontal="center" vertical="center"/>
    </xf>
    <xf numFmtId="10" fontId="2" fillId="33" borderId="11" xfId="52" applyNumberFormat="1" applyFont="1" applyFill="1" applyBorder="1" applyAlignment="1">
      <alignment horizontal="center" vertical="center"/>
    </xf>
    <xf numFmtId="10" fontId="2" fillId="33" borderId="19" xfId="52" applyNumberFormat="1" applyFont="1" applyFill="1" applyBorder="1" applyAlignment="1">
      <alignment horizontal="center" vertical="center"/>
    </xf>
    <xf numFmtId="10" fontId="2" fillId="33" borderId="21" xfId="52" applyNumberFormat="1" applyFont="1" applyFill="1" applyBorder="1" applyAlignment="1">
      <alignment horizontal="center" vertical="center"/>
    </xf>
    <xf numFmtId="10" fontId="2" fillId="40" borderId="11" xfId="52" applyNumberFormat="1" applyFont="1" applyFill="1" applyBorder="1" applyAlignment="1">
      <alignment horizontal="center" vertical="center"/>
    </xf>
    <xf numFmtId="10" fontId="2" fillId="38" borderId="36" xfId="52" applyNumberFormat="1" applyFont="1" applyFill="1" applyBorder="1" applyAlignment="1">
      <alignment horizontal="center" vertical="center"/>
    </xf>
    <xf numFmtId="10" fontId="2" fillId="0" borderId="20" xfId="52" applyNumberFormat="1" applyFont="1" applyFill="1" applyBorder="1" applyAlignment="1">
      <alignment horizontal="center" vertical="center"/>
    </xf>
    <xf numFmtId="10" fontId="2" fillId="35" borderId="10" xfId="52" applyNumberFormat="1" applyFont="1" applyFill="1" applyBorder="1" applyAlignment="1">
      <alignment horizontal="center" vertical="center"/>
    </xf>
    <xf numFmtId="10" fontId="2" fillId="40" borderId="29" xfId="52" applyNumberFormat="1" applyFont="1" applyFill="1" applyBorder="1" applyAlignment="1">
      <alignment horizontal="center" vertical="center"/>
    </xf>
    <xf numFmtId="10" fontId="2" fillId="40" borderId="10" xfId="52" applyNumberFormat="1" applyFont="1" applyFill="1" applyBorder="1" applyAlignment="1">
      <alignment horizontal="center" vertical="center"/>
    </xf>
    <xf numFmtId="10" fontId="2" fillId="40" borderId="24" xfId="52" applyNumberFormat="1" applyFont="1" applyFill="1" applyBorder="1" applyAlignment="1">
      <alignment horizontal="center" vertical="center"/>
    </xf>
    <xf numFmtId="10" fontId="2" fillId="40" borderId="25" xfId="52" applyNumberFormat="1" applyFont="1" applyFill="1" applyBorder="1" applyAlignment="1">
      <alignment horizontal="center" vertical="center"/>
    </xf>
    <xf numFmtId="10" fontId="2" fillId="40" borderId="37" xfId="52" applyNumberFormat="1" applyFont="1" applyFill="1" applyBorder="1" applyAlignment="1">
      <alignment horizontal="center" vertical="center"/>
    </xf>
    <xf numFmtId="10" fontId="2" fillId="39" borderId="23" xfId="52" applyNumberFormat="1" applyFont="1" applyFill="1" applyBorder="1" applyAlignment="1">
      <alignment horizontal="center" vertical="center"/>
    </xf>
    <xf numFmtId="10" fontId="2" fillId="40" borderId="19" xfId="52" applyNumberFormat="1" applyFont="1" applyFill="1" applyBorder="1" applyAlignment="1">
      <alignment horizontal="center" vertical="center"/>
    </xf>
    <xf numFmtId="10" fontId="2" fillId="39" borderId="10" xfId="52" applyNumberFormat="1" applyFont="1" applyFill="1" applyBorder="1" applyAlignment="1">
      <alignment horizontal="center" vertical="center"/>
    </xf>
    <xf numFmtId="10" fontId="2" fillId="36" borderId="25" xfId="52" applyNumberFormat="1" applyFont="1" applyFill="1" applyBorder="1" applyAlignment="1">
      <alignment horizontal="center" vertical="center"/>
    </xf>
    <xf numFmtId="10" fontId="2" fillId="40" borderId="24" xfId="52" applyNumberFormat="1" applyFont="1" applyFill="1" applyBorder="1" applyAlignment="1">
      <alignment horizontal="center"/>
    </xf>
    <xf numFmtId="10" fontId="2" fillId="40" borderId="29" xfId="52" applyNumberFormat="1" applyFont="1" applyFill="1" applyBorder="1" applyAlignment="1">
      <alignment horizontal="center"/>
    </xf>
    <xf numFmtId="10" fontId="2" fillId="40" borderId="25" xfId="52" applyNumberFormat="1" applyFont="1" applyFill="1" applyBorder="1" applyAlignment="1">
      <alignment horizontal="center"/>
    </xf>
    <xf numFmtId="10" fontId="2" fillId="40" borderId="37" xfId="52" applyNumberFormat="1" applyFont="1" applyFill="1" applyBorder="1" applyAlignment="1">
      <alignment horizontal="center"/>
    </xf>
    <xf numFmtId="10" fontId="2" fillId="34" borderId="33" xfId="52" applyNumberFormat="1" applyFont="1" applyFill="1" applyBorder="1" applyAlignment="1">
      <alignment horizontal="center" vertical="center"/>
    </xf>
    <xf numFmtId="10" fontId="2" fillId="40" borderId="43" xfId="52" applyNumberFormat="1" applyFont="1" applyFill="1" applyBorder="1" applyAlignment="1">
      <alignment horizontal="center" vertical="center"/>
    </xf>
    <xf numFmtId="10" fontId="2" fillId="40" borderId="44" xfId="52" applyNumberFormat="1" applyFont="1" applyFill="1" applyBorder="1" applyAlignment="1">
      <alignment horizontal="center" vertical="center"/>
    </xf>
    <xf numFmtId="10" fontId="2" fillId="40" borderId="45" xfId="52" applyNumberFormat="1" applyFont="1" applyFill="1" applyBorder="1" applyAlignment="1">
      <alignment horizontal="center" vertical="center"/>
    </xf>
    <xf numFmtId="10" fontId="2" fillId="40" borderId="30" xfId="52" applyNumberFormat="1" applyFont="1" applyFill="1" applyBorder="1" applyAlignment="1">
      <alignment horizontal="center"/>
    </xf>
    <xf numFmtId="10" fontId="2" fillId="40" borderId="31" xfId="52" applyNumberFormat="1" applyFont="1" applyFill="1" applyBorder="1" applyAlignment="1">
      <alignment horizontal="center"/>
    </xf>
    <xf numFmtId="10" fontId="2" fillId="33" borderId="33" xfId="52" applyNumberFormat="1" applyFont="1" applyFill="1" applyBorder="1" applyAlignment="1">
      <alignment horizontal="center" vertical="center"/>
    </xf>
    <xf numFmtId="10" fontId="2" fillId="39" borderId="36" xfId="52" applyNumberFormat="1" applyFont="1" applyFill="1" applyBorder="1" applyAlignment="1">
      <alignment horizontal="center" vertical="center"/>
    </xf>
    <xf numFmtId="10" fontId="2" fillId="40" borderId="36" xfId="52" applyNumberFormat="1" applyFont="1" applyFill="1" applyBorder="1" applyAlignment="1">
      <alignment horizontal="center" vertical="center"/>
    </xf>
    <xf numFmtId="10" fontId="2" fillId="37" borderId="50" xfId="52" applyNumberFormat="1" applyFont="1" applyFill="1" applyBorder="1" applyAlignment="1">
      <alignment horizontal="center" vertical="center"/>
    </xf>
    <xf numFmtId="10" fontId="2" fillId="34" borderId="43" xfId="52" applyNumberFormat="1" applyFont="1" applyFill="1" applyBorder="1" applyAlignment="1">
      <alignment horizontal="center" vertical="center"/>
    </xf>
    <xf numFmtId="10" fontId="2" fillId="34" borderId="50" xfId="52" applyNumberFormat="1" applyFont="1" applyFill="1" applyBorder="1" applyAlignment="1">
      <alignment horizontal="center" vertical="center"/>
    </xf>
    <xf numFmtId="10" fontId="2" fillId="33" borderId="50" xfId="52" applyNumberFormat="1" applyFont="1" applyFill="1" applyBorder="1" applyAlignment="1">
      <alignment horizontal="center" vertical="center"/>
    </xf>
    <xf numFmtId="10" fontId="2" fillId="33" borderId="51" xfId="52" applyNumberFormat="1" applyFont="1" applyFill="1" applyBorder="1" applyAlignment="1">
      <alignment horizontal="center" vertical="center"/>
    </xf>
    <xf numFmtId="10" fontId="2" fillId="38" borderId="52" xfId="52" applyNumberFormat="1" applyFont="1" applyFill="1" applyBorder="1" applyAlignment="1">
      <alignment horizontal="center" vertical="center"/>
    </xf>
    <xf numFmtId="10" fontId="2" fillId="0" borderId="43" xfId="52" applyNumberFormat="1" applyFont="1" applyFill="1" applyBorder="1" applyAlignment="1">
      <alignment horizontal="center" vertical="center"/>
    </xf>
    <xf numFmtId="10" fontId="2" fillId="35" borderId="36" xfId="52" applyNumberFormat="1" applyFont="1" applyFill="1" applyBorder="1" applyAlignment="1">
      <alignment horizontal="center" vertical="center"/>
    </xf>
    <xf numFmtId="10" fontId="2" fillId="35" borderId="52" xfId="52" applyNumberFormat="1" applyFont="1" applyFill="1" applyBorder="1" applyAlignment="1">
      <alignment horizontal="center" vertical="center"/>
    </xf>
    <xf numFmtId="10" fontId="2" fillId="35" borderId="23" xfId="52" applyNumberFormat="1" applyFont="1" applyFill="1" applyBorder="1" applyAlignment="1">
      <alignment horizontal="center" vertical="center"/>
    </xf>
    <xf numFmtId="10" fontId="2" fillId="40" borderId="53" xfId="52" applyNumberFormat="1" applyFont="1" applyFill="1" applyBorder="1" applyAlignment="1">
      <alignment horizontal="center" vertical="center"/>
    </xf>
    <xf numFmtId="10" fontId="2" fillId="35" borderId="44" xfId="52" applyNumberFormat="1" applyFont="1" applyFill="1" applyBorder="1" applyAlignment="1">
      <alignment horizontal="center" vertical="center"/>
    </xf>
    <xf numFmtId="10" fontId="2" fillId="35" borderId="54" xfId="52" applyNumberFormat="1" applyFont="1" applyFill="1" applyBorder="1" applyAlignment="1">
      <alignment horizontal="center" vertical="center"/>
    </xf>
    <xf numFmtId="10" fontId="2" fillId="35" borderId="31" xfId="52" applyNumberFormat="1" applyFont="1" applyFill="1" applyBorder="1" applyAlignment="1">
      <alignment horizontal="center" vertical="center"/>
    </xf>
    <xf numFmtId="10" fontId="2" fillId="40" borderId="55" xfId="52" applyNumberFormat="1" applyFont="1" applyFill="1" applyBorder="1" applyAlignment="1">
      <alignment horizontal="center" vertical="center"/>
    </xf>
    <xf numFmtId="10" fontId="2" fillId="40" borderId="33" xfId="52" applyNumberFormat="1" applyFont="1" applyFill="1" applyBorder="1" applyAlignment="1">
      <alignment horizontal="center" vertical="center"/>
    </xf>
    <xf numFmtId="0" fontId="4" fillId="39" borderId="14" xfId="0" applyFont="1" applyFill="1" applyBorder="1" applyAlignment="1">
      <alignment horizontal="center" vertical="center" wrapText="1"/>
    </xf>
    <xf numFmtId="10" fontId="2" fillId="39" borderId="37" xfId="52" applyNumberFormat="1" applyFont="1" applyFill="1" applyBorder="1" applyAlignment="1">
      <alignment horizontal="center" vertical="center"/>
    </xf>
    <xf numFmtId="10" fontId="2" fillId="39" borderId="38" xfId="52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10" fontId="2" fillId="33" borderId="20" xfId="52" applyNumberFormat="1" applyFont="1" applyFill="1" applyBorder="1" applyAlignment="1">
      <alignment horizontal="center" vertical="center"/>
    </xf>
    <xf numFmtId="10" fontId="2" fillId="33" borderId="43" xfId="52" applyNumberFormat="1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 wrapText="1"/>
    </xf>
    <xf numFmtId="10" fontId="2" fillId="36" borderId="24" xfId="52" applyNumberFormat="1" applyFont="1" applyFill="1" applyBorder="1" applyAlignment="1">
      <alignment horizontal="center" vertical="center"/>
    </xf>
    <xf numFmtId="10" fontId="2" fillId="40" borderId="32" xfId="52" applyNumberFormat="1" applyFont="1" applyFill="1" applyBorder="1" applyAlignment="1">
      <alignment horizontal="center"/>
    </xf>
    <xf numFmtId="10" fontId="2" fillId="39" borderId="26" xfId="52" applyNumberFormat="1" applyFont="1" applyFill="1" applyBorder="1" applyAlignment="1">
      <alignment horizontal="center" vertical="center"/>
    </xf>
    <xf numFmtId="10" fontId="2" fillId="39" borderId="42" xfId="52" applyNumberFormat="1" applyFont="1" applyFill="1" applyBorder="1" applyAlignment="1">
      <alignment horizontal="center" vertical="center"/>
    </xf>
    <xf numFmtId="10" fontId="2" fillId="39" borderId="31" xfId="52" applyNumberFormat="1" applyFont="1" applyFill="1" applyBorder="1" applyAlignment="1">
      <alignment horizontal="center" vertical="center"/>
    </xf>
    <xf numFmtId="4" fontId="2" fillId="0" borderId="43" xfId="0" applyNumberFormat="1" applyFont="1" applyFill="1" applyBorder="1" applyAlignment="1">
      <alignment horizontal="center" vertical="center"/>
    </xf>
    <xf numFmtId="4" fontId="2" fillId="0" borderId="50" xfId="0" applyNumberFormat="1" applyFont="1" applyBorder="1" applyAlignment="1">
      <alignment horizontal="center" vertical="center"/>
    </xf>
    <xf numFmtId="4" fontId="3" fillId="35" borderId="56" xfId="0" applyNumberFormat="1" applyFont="1" applyFill="1" applyBorder="1" applyAlignment="1">
      <alignment horizontal="center" vertical="center"/>
    </xf>
    <xf numFmtId="4" fontId="3" fillId="33" borderId="56" xfId="0" applyNumberFormat="1" applyFont="1" applyFill="1" applyBorder="1" applyAlignment="1">
      <alignment horizontal="center" vertical="center"/>
    </xf>
    <xf numFmtId="4" fontId="3" fillId="35" borderId="57" xfId="0" applyNumberFormat="1" applyFont="1" applyFill="1" applyBorder="1" applyAlignment="1">
      <alignment horizontal="center" vertical="center"/>
    </xf>
    <xf numFmtId="4" fontId="3" fillId="33" borderId="57" xfId="0" applyNumberFormat="1" applyFont="1" applyFill="1" applyBorder="1" applyAlignment="1">
      <alignment horizontal="center" vertical="center"/>
    </xf>
    <xf numFmtId="9" fontId="2" fillId="33" borderId="56" xfId="52" applyFont="1" applyFill="1" applyBorder="1" applyAlignment="1">
      <alignment horizontal="center" vertical="center"/>
    </xf>
    <xf numFmtId="9" fontId="2" fillId="35" borderId="56" xfId="52" applyFont="1" applyFill="1" applyBorder="1" applyAlignment="1">
      <alignment horizontal="center" vertical="center"/>
    </xf>
    <xf numFmtId="9" fontId="2" fillId="33" borderId="57" xfId="52" applyFont="1" applyFill="1" applyBorder="1" applyAlignment="1">
      <alignment horizontal="center" vertical="center"/>
    </xf>
    <xf numFmtId="9" fontId="2" fillId="35" borderId="57" xfId="52" applyFont="1" applyFill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33" xfId="0" applyNumberFormat="1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10" fontId="2" fillId="0" borderId="36" xfId="52" applyNumberFormat="1" applyFont="1" applyFill="1" applyBorder="1" applyAlignment="1">
      <alignment horizontal="center" vertical="center"/>
    </xf>
    <xf numFmtId="10" fontId="2" fillId="0" borderId="52" xfId="52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 wrapText="1"/>
    </xf>
    <xf numFmtId="0" fontId="4" fillId="39" borderId="13" xfId="0" applyFont="1" applyFill="1" applyBorder="1" applyAlignment="1">
      <alignment horizontal="center" vertical="center" wrapText="1"/>
    </xf>
    <xf numFmtId="0" fontId="3" fillId="35" borderId="61" xfId="0" applyFont="1" applyFill="1" applyBorder="1" applyAlignment="1">
      <alignment horizontal="center" vertical="center"/>
    </xf>
    <xf numFmtId="0" fontId="3" fillId="35" borderId="62" xfId="0" applyFont="1" applyFill="1" applyBorder="1" applyAlignment="1">
      <alignment horizontal="center" vertical="center"/>
    </xf>
    <xf numFmtId="0" fontId="3" fillId="39" borderId="63" xfId="0" applyFont="1" applyFill="1" applyBorder="1" applyAlignment="1">
      <alignment horizontal="center" vertical="center"/>
    </xf>
    <xf numFmtId="0" fontId="3" fillId="39" borderId="64" xfId="0" applyFont="1" applyFill="1" applyBorder="1" applyAlignment="1">
      <alignment horizontal="center" vertical="center"/>
    </xf>
    <xf numFmtId="0" fontId="3" fillId="39" borderId="65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33" borderId="63" xfId="0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center" vertical="center"/>
    </xf>
    <xf numFmtId="0" fontId="3" fillId="33" borderId="70" xfId="0" applyFont="1" applyFill="1" applyBorder="1" applyAlignment="1">
      <alignment horizontal="center" vertical="center"/>
    </xf>
    <xf numFmtId="0" fontId="3" fillId="39" borderId="34" xfId="0" applyFont="1" applyFill="1" applyBorder="1" applyAlignment="1">
      <alignment horizontal="center" vertical="center" wrapText="1"/>
    </xf>
    <xf numFmtId="0" fontId="3" fillId="39" borderId="62" xfId="0" applyFont="1" applyFill="1" applyBorder="1" applyAlignment="1">
      <alignment horizontal="center" vertical="center" wrapText="1"/>
    </xf>
    <xf numFmtId="0" fontId="3" fillId="39" borderId="71" xfId="0" applyFont="1" applyFill="1" applyBorder="1" applyAlignment="1">
      <alignment horizontal="center" vertical="center" wrapText="1"/>
    </xf>
    <xf numFmtId="0" fontId="3" fillId="36" borderId="62" xfId="0" applyFont="1" applyFill="1" applyBorder="1" applyAlignment="1">
      <alignment horizontal="center" vertical="center"/>
    </xf>
    <xf numFmtId="0" fontId="3" fillId="36" borderId="71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37" borderId="70" xfId="0" applyFont="1" applyFill="1" applyBorder="1" applyAlignment="1">
      <alignment horizontal="center" vertical="center"/>
    </xf>
    <xf numFmtId="0" fontId="3" fillId="37" borderId="62" xfId="0" applyFont="1" applyFill="1" applyBorder="1" applyAlignment="1">
      <alignment horizontal="center" vertical="center"/>
    </xf>
    <xf numFmtId="0" fontId="3" fillId="37" borderId="71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 wrapText="1"/>
    </xf>
    <xf numFmtId="0" fontId="3" fillId="34" borderId="62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T71"/>
  <sheetViews>
    <sheetView tabSelected="1" zoomScalePageLayoutView="0" workbookViewId="0" topLeftCell="A1">
      <pane xSplit="3" topLeftCell="D1" activePane="topRight" state="frozen"/>
      <selection pane="topLeft" activeCell="A3" sqref="A3"/>
      <selection pane="topRight" activeCell="V15" sqref="V15"/>
    </sheetView>
  </sheetViews>
  <sheetFormatPr defaultColWidth="8.796875" defaultRowHeight="14.25"/>
  <cols>
    <col min="1" max="1" width="4.19921875" style="1" customWidth="1"/>
    <col min="2" max="2" width="6.69921875" style="1" customWidth="1"/>
    <col min="3" max="3" width="14" style="1" customWidth="1"/>
    <col min="4" max="4" width="9.69921875" style="1" customWidth="1"/>
    <col min="5" max="6" width="10.59765625" style="1" customWidth="1"/>
    <col min="7" max="7" width="13.69921875" style="1" customWidth="1"/>
    <col min="8" max="12" width="10.59765625" style="1" customWidth="1"/>
    <col min="13" max="13" width="10" style="1" bestFit="1" customWidth="1"/>
    <col min="14" max="15" width="10.59765625" style="1" customWidth="1"/>
    <col min="16" max="16" width="8" style="1" bestFit="1" customWidth="1"/>
    <col min="17" max="18" width="10.59765625" style="1" customWidth="1"/>
    <col min="19" max="19" width="9.09765625" style="1" bestFit="1" customWidth="1"/>
    <col min="20" max="21" width="10.59765625" style="1" customWidth="1"/>
    <col min="22" max="22" width="8.59765625" style="1" customWidth="1"/>
    <col min="23" max="27" width="10.59765625" style="1" customWidth="1"/>
    <col min="28" max="28" width="12.5" style="1" customWidth="1"/>
    <col min="29" max="30" width="10.59765625" style="1" customWidth="1"/>
    <col min="31" max="32" width="12.09765625" style="1" customWidth="1"/>
    <col min="33" max="33" width="10.59765625" style="3" customWidth="1"/>
    <col min="34" max="34" width="10.59765625" style="1" customWidth="1"/>
    <col min="35" max="35" width="10.09765625" style="1" customWidth="1"/>
    <col min="36" max="16384" width="9" style="1" customWidth="1"/>
  </cols>
  <sheetData>
    <row r="1" ht="14.25"/>
    <row r="2" ht="23.25">
      <c r="B2" s="109" t="s">
        <v>0</v>
      </c>
    </row>
    <row r="3" ht="14.25"/>
    <row r="4" ht="20.25">
      <c r="B4" s="107" t="s">
        <v>32</v>
      </c>
    </row>
    <row r="5" ht="14.25"/>
    <row r="6" spans="2:3" ht="21" thickBot="1">
      <c r="B6" s="106" t="s">
        <v>56</v>
      </c>
      <c r="C6" s="107"/>
    </row>
    <row r="7" spans="2:46" ht="38.25" customHeight="1">
      <c r="B7" s="108">
        <v>2011</v>
      </c>
      <c r="C7" s="49" t="s">
        <v>41</v>
      </c>
      <c r="D7" s="268" t="s">
        <v>21</v>
      </c>
      <c r="E7" s="269"/>
      <c r="F7" s="270"/>
      <c r="G7" s="271" t="s">
        <v>23</v>
      </c>
      <c r="H7" s="272"/>
      <c r="I7" s="272"/>
      <c r="J7" s="260" t="s">
        <v>52</v>
      </c>
      <c r="K7" s="261"/>
      <c r="L7" s="262"/>
      <c r="M7" s="273" t="s">
        <v>24</v>
      </c>
      <c r="N7" s="247"/>
      <c r="O7" s="247"/>
      <c r="P7" s="246" t="s">
        <v>24</v>
      </c>
      <c r="Q7" s="247"/>
      <c r="R7" s="247"/>
      <c r="S7" s="255" t="s">
        <v>36</v>
      </c>
      <c r="T7" s="256"/>
      <c r="U7" s="257"/>
      <c r="V7" s="258" t="s">
        <v>36</v>
      </c>
      <c r="W7" s="256"/>
      <c r="X7" s="259"/>
      <c r="Y7" s="248" t="s">
        <v>46</v>
      </c>
      <c r="Z7" s="249"/>
      <c r="AA7" s="250"/>
      <c r="AB7" s="263" t="s">
        <v>43</v>
      </c>
      <c r="AC7" s="263"/>
      <c r="AD7" s="264"/>
      <c r="AE7" s="85" t="s">
        <v>39</v>
      </c>
      <c r="AF7" s="265" t="s">
        <v>38</v>
      </c>
      <c r="AG7" s="266"/>
      <c r="AH7" s="267"/>
      <c r="AI7" s="2"/>
      <c r="AJ7" s="2"/>
      <c r="AK7" s="2"/>
      <c r="AL7" s="2"/>
      <c r="AM7" s="3"/>
      <c r="AN7" s="3"/>
      <c r="AO7" s="3"/>
      <c r="AP7" s="3"/>
      <c r="AQ7" s="3"/>
      <c r="AR7" s="3"/>
      <c r="AS7" s="3"/>
      <c r="AT7" s="3"/>
    </row>
    <row r="8" spans="2:46" ht="40.5" customHeight="1" thickBot="1">
      <c r="B8" s="50" t="s">
        <v>33</v>
      </c>
      <c r="C8" s="9" t="s">
        <v>40</v>
      </c>
      <c r="D8" s="70" t="s">
        <v>59</v>
      </c>
      <c r="E8" s="70" t="s">
        <v>31</v>
      </c>
      <c r="F8" s="71" t="s">
        <v>48</v>
      </c>
      <c r="G8" s="23" t="s">
        <v>60</v>
      </c>
      <c r="H8" s="11" t="s">
        <v>31</v>
      </c>
      <c r="I8" s="67" t="s">
        <v>48</v>
      </c>
      <c r="J8" s="103" t="s">
        <v>61</v>
      </c>
      <c r="K8" s="92" t="s">
        <v>31</v>
      </c>
      <c r="L8" s="93" t="s">
        <v>48</v>
      </c>
      <c r="M8" s="244" t="s">
        <v>62</v>
      </c>
      <c r="N8" s="13" t="s">
        <v>31</v>
      </c>
      <c r="O8" s="14" t="s">
        <v>48</v>
      </c>
      <c r="P8" s="20" t="s">
        <v>63</v>
      </c>
      <c r="Q8" s="13" t="s">
        <v>31</v>
      </c>
      <c r="R8" s="15" t="s">
        <v>48</v>
      </c>
      <c r="S8" s="10" t="s">
        <v>64</v>
      </c>
      <c r="T8" s="10" t="s">
        <v>31</v>
      </c>
      <c r="U8" s="61" t="s">
        <v>48</v>
      </c>
      <c r="V8" s="62" t="s">
        <v>65</v>
      </c>
      <c r="W8" s="10" t="s">
        <v>31</v>
      </c>
      <c r="X8" s="61" t="s">
        <v>48</v>
      </c>
      <c r="Y8" s="245" t="s">
        <v>66</v>
      </c>
      <c r="Z8" s="92" t="s">
        <v>31</v>
      </c>
      <c r="AA8" s="93" t="s">
        <v>48</v>
      </c>
      <c r="AB8" s="16" t="s">
        <v>67</v>
      </c>
      <c r="AC8" s="17" t="s">
        <v>31</v>
      </c>
      <c r="AD8" s="18" t="s">
        <v>48</v>
      </c>
      <c r="AE8" s="86" t="s">
        <v>68</v>
      </c>
      <c r="AF8" s="79" t="s">
        <v>42</v>
      </c>
      <c r="AG8" s="19" t="s">
        <v>31</v>
      </c>
      <c r="AH8" s="51" t="s">
        <v>48</v>
      </c>
      <c r="AI8" s="2"/>
      <c r="AJ8" s="2"/>
      <c r="AK8" s="2"/>
      <c r="AL8" s="2"/>
      <c r="AM8" s="3"/>
      <c r="AN8" s="3"/>
      <c r="AO8" s="3"/>
      <c r="AP8" s="3"/>
      <c r="AQ8" s="3"/>
      <c r="AR8" s="3"/>
      <c r="AS8" s="3"/>
      <c r="AT8" s="3"/>
    </row>
    <row r="9" spans="2:46" ht="18" customHeight="1" thickTop="1">
      <c r="B9" s="52">
        <v>1</v>
      </c>
      <c r="C9" s="8" t="s">
        <v>44</v>
      </c>
      <c r="D9" s="72">
        <f>348.13+33.03+45.4</f>
        <v>426.55999999999995</v>
      </c>
      <c r="E9" s="72">
        <v>8</v>
      </c>
      <c r="F9" s="73">
        <f>D9*E9</f>
        <v>3412.4799999999996</v>
      </c>
      <c r="G9" s="26">
        <v>14.73</v>
      </c>
      <c r="H9" s="27">
        <v>20</v>
      </c>
      <c r="I9" s="68">
        <f>G9*H9</f>
        <v>294.6</v>
      </c>
      <c r="J9" s="117"/>
      <c r="K9" s="114"/>
      <c r="L9" s="127"/>
      <c r="M9" s="28">
        <f>116.35+97.84</f>
        <v>214.19</v>
      </c>
      <c r="N9" s="29">
        <v>4</v>
      </c>
      <c r="O9" s="30">
        <f>M9*N9</f>
        <v>856.76</v>
      </c>
      <c r="P9" s="31">
        <v>126.53</v>
      </c>
      <c r="Q9" s="29">
        <v>20</v>
      </c>
      <c r="R9" s="32">
        <f>P9*Q9</f>
        <v>2530.6</v>
      </c>
      <c r="S9" s="24">
        <v>32</v>
      </c>
      <c r="T9" s="24">
        <v>20</v>
      </c>
      <c r="U9" s="25">
        <f>S9*T9</f>
        <v>640</v>
      </c>
      <c r="V9" s="63">
        <v>45.4</v>
      </c>
      <c r="W9" s="24">
        <v>2</v>
      </c>
      <c r="X9" s="25">
        <f>V9*W9</f>
        <v>90.8</v>
      </c>
      <c r="Y9" s="117"/>
      <c r="Z9" s="118"/>
      <c r="AA9" s="119"/>
      <c r="AB9" s="114"/>
      <c r="AC9" s="114"/>
      <c r="AD9" s="114"/>
      <c r="AE9" s="87">
        <v>275</v>
      </c>
      <c r="AF9" s="78">
        <f>D9+G9+J9+M9+P9+S9+V9+Y9+AB9+AE9</f>
        <v>1134.4099999999999</v>
      </c>
      <c r="AG9" s="34">
        <f>E9+H9+K9+N9+Q9+T9+W9+Z9+AC9+1/12</f>
        <v>74.08333333333333</v>
      </c>
      <c r="AH9" s="235">
        <f>F9+I9+L9+O9+R9+U9+X9+AA9+AD9+AE9</f>
        <v>8100.239999999999</v>
      </c>
      <c r="AI9" s="237" t="s">
        <v>44</v>
      </c>
      <c r="AJ9" s="2"/>
      <c r="AK9" s="2"/>
      <c r="AL9" s="2"/>
      <c r="AM9" s="3"/>
      <c r="AN9" s="3"/>
      <c r="AO9" s="3"/>
      <c r="AP9" s="3"/>
      <c r="AQ9" s="3"/>
      <c r="AR9" s="3"/>
      <c r="AS9" s="3"/>
      <c r="AT9" s="3"/>
    </row>
    <row r="10" spans="2:46" ht="14.25">
      <c r="B10" s="53">
        <v>2</v>
      </c>
      <c r="C10" s="4" t="s">
        <v>35</v>
      </c>
      <c r="D10" s="74">
        <v>23.7</v>
      </c>
      <c r="E10" s="75">
        <v>8</v>
      </c>
      <c r="F10" s="73">
        <f aca="true" t="shared" si="0" ref="F10:F33">D10*E10</f>
        <v>189.6</v>
      </c>
      <c r="G10" s="36">
        <v>21.9</v>
      </c>
      <c r="H10" s="37">
        <v>20</v>
      </c>
      <c r="I10" s="68">
        <f>G10*H10</f>
        <v>438</v>
      </c>
      <c r="J10" s="117"/>
      <c r="K10" s="114"/>
      <c r="L10" s="127"/>
      <c r="M10" s="38">
        <v>267.1</v>
      </c>
      <c r="N10" s="39">
        <v>4</v>
      </c>
      <c r="O10" s="30">
        <f aca="true" t="shared" si="1" ref="O10:O33">M10*N10</f>
        <v>1068.4</v>
      </c>
      <c r="P10" s="125"/>
      <c r="Q10" s="121"/>
      <c r="R10" s="132"/>
      <c r="S10" s="35">
        <v>72.5</v>
      </c>
      <c r="T10" s="35">
        <v>20</v>
      </c>
      <c r="U10" s="25">
        <f aca="true" t="shared" si="2" ref="U10:U33">S10*T10</f>
        <v>1450</v>
      </c>
      <c r="V10" s="64">
        <v>217.5</v>
      </c>
      <c r="W10" s="35">
        <v>20</v>
      </c>
      <c r="X10" s="25">
        <f aca="true" t="shared" si="3" ref="X10:X33">V10*W10</f>
        <v>4350</v>
      </c>
      <c r="Y10" s="120"/>
      <c r="Z10" s="121"/>
      <c r="AA10" s="119"/>
      <c r="AB10" s="116"/>
      <c r="AC10" s="116"/>
      <c r="AD10" s="114"/>
      <c r="AE10" s="110"/>
      <c r="AF10" s="78">
        <f aca="true" t="shared" si="4" ref="AF10:AF33">D10+G10+J10+M10+P10+S10+V10+Y10+AB10+AE10</f>
        <v>602.7</v>
      </c>
      <c r="AG10" s="34">
        <f>E10+H10+K10+N10+Q10+T10+W10+Z10+AC10</f>
        <v>72</v>
      </c>
      <c r="AH10" s="235">
        <f aca="true" t="shared" si="5" ref="AH10:AH33">F10+I10+L10+O10+R10+U10+X10+AA10+AD10+AE10</f>
        <v>7496</v>
      </c>
      <c r="AI10" s="238" t="s">
        <v>35</v>
      </c>
      <c r="AJ10" s="2"/>
      <c r="AK10" s="2"/>
      <c r="AL10" s="2"/>
      <c r="AM10" s="3"/>
      <c r="AN10" s="3"/>
      <c r="AO10" s="3"/>
      <c r="AP10" s="3"/>
      <c r="AQ10" s="3"/>
      <c r="AR10" s="3"/>
      <c r="AS10" s="3"/>
      <c r="AT10" s="3"/>
    </row>
    <row r="11" spans="2:46" ht="14.25">
      <c r="B11" s="251">
        <v>3</v>
      </c>
      <c r="C11" s="4" t="s">
        <v>58</v>
      </c>
      <c r="D11" s="74">
        <f>160+322.29</f>
        <v>482.29</v>
      </c>
      <c r="E11" s="75">
        <v>20</v>
      </c>
      <c r="F11" s="73">
        <f t="shared" si="0"/>
        <v>9645.800000000001</v>
      </c>
      <c r="G11" s="36">
        <v>12.5</v>
      </c>
      <c r="H11" s="37">
        <v>8</v>
      </c>
      <c r="I11" s="68">
        <f>G11*H11</f>
        <v>100</v>
      </c>
      <c r="J11" s="104">
        <f>129.35+189.8</f>
        <v>319.15</v>
      </c>
      <c r="K11" s="102">
        <v>4</v>
      </c>
      <c r="L11" s="105">
        <f>J11*K11</f>
        <v>1276.6</v>
      </c>
      <c r="M11" s="38">
        <f>524.55</f>
        <v>524.55</v>
      </c>
      <c r="N11" s="39">
        <v>20</v>
      </c>
      <c r="O11" s="30">
        <f t="shared" si="1"/>
        <v>10491</v>
      </c>
      <c r="P11" s="125"/>
      <c r="Q11" s="121"/>
      <c r="R11" s="119"/>
      <c r="S11" s="35">
        <f>41.13</f>
        <v>41.13</v>
      </c>
      <c r="T11" s="35">
        <v>20</v>
      </c>
      <c r="U11" s="25">
        <f t="shared" si="2"/>
        <v>822.6</v>
      </c>
      <c r="V11" s="64">
        <f>123.4</f>
        <v>123.4</v>
      </c>
      <c r="W11" s="35">
        <v>2</v>
      </c>
      <c r="X11" s="25">
        <f t="shared" si="3"/>
        <v>246.8</v>
      </c>
      <c r="Y11" s="120"/>
      <c r="Z11" s="121"/>
      <c r="AA11" s="119"/>
      <c r="AB11" s="116"/>
      <c r="AC11" s="116"/>
      <c r="AD11" s="114"/>
      <c r="AE11" s="88">
        <v>1450</v>
      </c>
      <c r="AF11" s="78">
        <f t="shared" si="4"/>
        <v>2953.0200000000004</v>
      </c>
      <c r="AG11" s="34">
        <f aca="true" t="shared" si="6" ref="AG11:AG33">E11+H11+K11+N11+Q11+T11+W11+Z11+AC11+1/12</f>
        <v>74.08333333333333</v>
      </c>
      <c r="AH11" s="235">
        <f>F11+I11+L11+O11+R11+U11+X11+AA11+AD11+AE11</f>
        <v>24032.8</v>
      </c>
      <c r="AI11" s="238" t="s">
        <v>58</v>
      </c>
      <c r="AJ11" s="2"/>
      <c r="AK11" s="2"/>
      <c r="AL11" s="2"/>
      <c r="AM11" s="3"/>
      <c r="AN11" s="3"/>
      <c r="AO11" s="3"/>
      <c r="AP11" s="3"/>
      <c r="AQ11" s="3"/>
      <c r="AR11" s="3"/>
      <c r="AS11" s="3"/>
      <c r="AT11" s="3"/>
    </row>
    <row r="12" spans="2:46" ht="15.75" customHeight="1">
      <c r="B12" s="252"/>
      <c r="C12" s="4" t="s">
        <v>50</v>
      </c>
      <c r="D12" s="74">
        <v>1456.6</v>
      </c>
      <c r="E12" s="75">
        <v>8</v>
      </c>
      <c r="F12" s="73">
        <f t="shared" si="0"/>
        <v>11652.8</v>
      </c>
      <c r="G12" s="120"/>
      <c r="H12" s="121"/>
      <c r="I12" s="124"/>
      <c r="J12" s="117"/>
      <c r="K12" s="114"/>
      <c r="L12" s="127"/>
      <c r="M12" s="38">
        <v>161.31</v>
      </c>
      <c r="N12" s="39">
        <v>4</v>
      </c>
      <c r="O12" s="30">
        <f t="shared" si="1"/>
        <v>645.24</v>
      </c>
      <c r="P12" s="125"/>
      <c r="Q12" s="121"/>
      <c r="R12" s="119"/>
      <c r="S12" s="35">
        <v>13.71</v>
      </c>
      <c r="T12" s="35">
        <v>20</v>
      </c>
      <c r="U12" s="25">
        <f t="shared" si="2"/>
        <v>274.20000000000005</v>
      </c>
      <c r="V12" s="64">
        <v>41.2</v>
      </c>
      <c r="W12" s="35">
        <v>2</v>
      </c>
      <c r="X12" s="25">
        <f t="shared" si="3"/>
        <v>82.4</v>
      </c>
      <c r="Y12" s="120"/>
      <c r="Z12" s="121"/>
      <c r="AA12" s="119"/>
      <c r="AB12" s="116"/>
      <c r="AC12" s="116"/>
      <c r="AD12" s="114"/>
      <c r="AE12" s="110"/>
      <c r="AF12" s="78">
        <f t="shared" si="4"/>
        <v>1672.82</v>
      </c>
      <c r="AG12" s="34">
        <f>E12+H12+K12+N12+Q12+T12+W12+Z12+AC12</f>
        <v>34</v>
      </c>
      <c r="AH12" s="235">
        <f t="shared" si="5"/>
        <v>12654.64</v>
      </c>
      <c r="AI12" s="239" t="s">
        <v>50</v>
      </c>
      <c r="AJ12" s="2"/>
      <c r="AK12" s="2"/>
      <c r="AL12" s="2"/>
      <c r="AM12" s="3"/>
      <c r="AN12" s="3"/>
      <c r="AO12" s="3"/>
      <c r="AP12" s="3"/>
      <c r="AQ12" s="3"/>
      <c r="AR12" s="3"/>
      <c r="AS12" s="3"/>
      <c r="AT12" s="3"/>
    </row>
    <row r="13" spans="2:46" ht="14.25">
      <c r="B13" s="53">
        <v>4</v>
      </c>
      <c r="C13" s="4" t="s">
        <v>1</v>
      </c>
      <c r="D13" s="74">
        <f>335.5</f>
        <v>335.5</v>
      </c>
      <c r="E13" s="75">
        <v>8</v>
      </c>
      <c r="F13" s="73">
        <f t="shared" si="0"/>
        <v>2684</v>
      </c>
      <c r="G13" s="120"/>
      <c r="H13" s="121"/>
      <c r="I13" s="124"/>
      <c r="J13" s="117"/>
      <c r="K13" s="114"/>
      <c r="L13" s="127"/>
      <c r="M13" s="38">
        <v>108.7</v>
      </c>
      <c r="N13" s="39">
        <v>4</v>
      </c>
      <c r="O13" s="30">
        <f t="shared" si="1"/>
        <v>434.8</v>
      </c>
      <c r="P13" s="125"/>
      <c r="Q13" s="121"/>
      <c r="R13" s="119"/>
      <c r="S13" s="35">
        <v>36.2</v>
      </c>
      <c r="T13" s="35">
        <v>20</v>
      </c>
      <c r="U13" s="25">
        <f t="shared" si="2"/>
        <v>724</v>
      </c>
      <c r="V13" s="64">
        <v>108.6</v>
      </c>
      <c r="W13" s="35">
        <v>2</v>
      </c>
      <c r="X13" s="25">
        <f t="shared" si="3"/>
        <v>217.2</v>
      </c>
      <c r="Y13" s="95">
        <v>712.7</v>
      </c>
      <c r="Z13" s="96">
        <v>0.5</v>
      </c>
      <c r="AA13" s="94">
        <f aca="true" t="shared" si="7" ref="AA13:AA33">Y13*Z13</f>
        <v>356.35</v>
      </c>
      <c r="AB13" s="40">
        <v>335.5</v>
      </c>
      <c r="AC13" s="40">
        <v>0.5</v>
      </c>
      <c r="AD13" s="33">
        <f>AB13*AC13</f>
        <v>167.75</v>
      </c>
      <c r="AE13" s="88">
        <v>148</v>
      </c>
      <c r="AF13" s="78">
        <f t="shared" si="4"/>
        <v>1785.2</v>
      </c>
      <c r="AG13" s="34">
        <f t="shared" si="6"/>
        <v>35.083333333333336</v>
      </c>
      <c r="AH13" s="235">
        <f>F13+I13+L13+O13+R13+U13+X13+AA13+AD13+AE13</f>
        <v>4732.1</v>
      </c>
      <c r="AI13" s="238" t="s">
        <v>1</v>
      </c>
      <c r="AJ13" s="2"/>
      <c r="AK13" s="2"/>
      <c r="AL13" s="2"/>
      <c r="AM13" s="3"/>
      <c r="AN13" s="3"/>
      <c r="AO13" s="3"/>
      <c r="AP13" s="3"/>
      <c r="AQ13" s="3"/>
      <c r="AR13" s="3"/>
      <c r="AS13" s="3"/>
      <c r="AT13" s="3"/>
    </row>
    <row r="14" spans="2:46" ht="14.25">
      <c r="B14" s="53">
        <v>5</v>
      </c>
      <c r="C14" s="4" t="s">
        <v>2</v>
      </c>
      <c r="D14" s="74">
        <v>217.9</v>
      </c>
      <c r="E14" s="75">
        <v>8</v>
      </c>
      <c r="F14" s="73">
        <f t="shared" si="0"/>
        <v>1743.2</v>
      </c>
      <c r="G14" s="120"/>
      <c r="H14" s="121"/>
      <c r="I14" s="124"/>
      <c r="J14" s="117"/>
      <c r="K14" s="114"/>
      <c r="L14" s="127"/>
      <c r="M14" s="38">
        <v>3.6</v>
      </c>
      <c r="N14" s="39">
        <v>4</v>
      </c>
      <c r="O14" s="30">
        <f t="shared" si="1"/>
        <v>14.4</v>
      </c>
      <c r="P14" s="125"/>
      <c r="Q14" s="121"/>
      <c r="R14" s="119"/>
      <c r="S14" s="35">
        <v>10.4</v>
      </c>
      <c r="T14" s="35">
        <v>20</v>
      </c>
      <c r="U14" s="25">
        <f t="shared" si="2"/>
        <v>208</v>
      </c>
      <c r="V14" s="64">
        <v>31.2</v>
      </c>
      <c r="W14" s="35">
        <v>2</v>
      </c>
      <c r="X14" s="25">
        <f t="shared" si="3"/>
        <v>62.4</v>
      </c>
      <c r="Y14" s="95">
        <v>148</v>
      </c>
      <c r="Z14" s="96">
        <v>0.5</v>
      </c>
      <c r="AA14" s="94">
        <f t="shared" si="7"/>
        <v>74</v>
      </c>
      <c r="AB14" s="116"/>
      <c r="AC14" s="116"/>
      <c r="AD14" s="114"/>
      <c r="AE14" s="88">
        <v>17.45</v>
      </c>
      <c r="AF14" s="78">
        <f>D14+G14+J14+M14+P14+S14+V14+Y14+AB14+AE14</f>
        <v>428.55</v>
      </c>
      <c r="AG14" s="34">
        <f t="shared" si="6"/>
        <v>34.583333333333336</v>
      </c>
      <c r="AH14" s="235">
        <f>F14+I14+L14+O14+R14+U14+X14+AA14+AD14+AE14</f>
        <v>2119.45</v>
      </c>
      <c r="AI14" s="238" t="s">
        <v>2</v>
      </c>
      <c r="AJ14" s="2"/>
      <c r="AK14" s="2"/>
      <c r="AL14" s="2"/>
      <c r="AM14" s="3"/>
      <c r="AN14" s="3"/>
      <c r="AO14" s="3"/>
      <c r="AP14" s="3"/>
      <c r="AQ14" s="3"/>
      <c r="AR14" s="3"/>
      <c r="AS14" s="3"/>
      <c r="AT14" s="3"/>
    </row>
    <row r="15" spans="2:46" ht="14.25">
      <c r="B15" s="53">
        <v>6</v>
      </c>
      <c r="C15" s="4" t="s">
        <v>3</v>
      </c>
      <c r="D15" s="74">
        <v>16.3</v>
      </c>
      <c r="E15" s="75">
        <v>4</v>
      </c>
      <c r="F15" s="73">
        <f t="shared" si="0"/>
        <v>65.2</v>
      </c>
      <c r="G15" s="120"/>
      <c r="H15" s="121"/>
      <c r="I15" s="124"/>
      <c r="J15" s="117"/>
      <c r="K15" s="114"/>
      <c r="L15" s="127"/>
      <c r="M15" s="38">
        <v>7.3</v>
      </c>
      <c r="N15" s="39">
        <v>4</v>
      </c>
      <c r="O15" s="30">
        <f t="shared" si="1"/>
        <v>29.2</v>
      </c>
      <c r="P15" s="125"/>
      <c r="Q15" s="121"/>
      <c r="R15" s="119"/>
      <c r="S15" s="35">
        <v>7.2</v>
      </c>
      <c r="T15" s="35">
        <v>20</v>
      </c>
      <c r="U15" s="25">
        <f t="shared" si="2"/>
        <v>144</v>
      </c>
      <c r="V15" s="64"/>
      <c r="W15" s="35">
        <v>2</v>
      </c>
      <c r="X15" s="25">
        <f t="shared" si="3"/>
        <v>0</v>
      </c>
      <c r="Y15" s="120"/>
      <c r="Z15" s="121"/>
      <c r="AA15" s="119"/>
      <c r="AB15" s="40">
        <v>151</v>
      </c>
      <c r="AC15" s="40">
        <v>1</v>
      </c>
      <c r="AD15" s="33">
        <f>AB15*AC15</f>
        <v>151</v>
      </c>
      <c r="AE15" s="88">
        <v>28.47</v>
      </c>
      <c r="AF15" s="78">
        <f t="shared" si="4"/>
        <v>210.27</v>
      </c>
      <c r="AG15" s="34">
        <f t="shared" si="6"/>
        <v>31.083333333333332</v>
      </c>
      <c r="AH15" s="235">
        <f t="shared" si="5"/>
        <v>417.87</v>
      </c>
      <c r="AI15" s="238" t="s">
        <v>3</v>
      </c>
      <c r="AJ15" s="2"/>
      <c r="AK15" s="2"/>
      <c r="AL15" s="2"/>
      <c r="AM15" s="3"/>
      <c r="AN15" s="3"/>
      <c r="AO15" s="3"/>
      <c r="AP15" s="3"/>
      <c r="AQ15" s="3"/>
      <c r="AR15" s="3"/>
      <c r="AS15" s="3"/>
      <c r="AT15" s="3"/>
    </row>
    <row r="16" spans="2:46" ht="14.25">
      <c r="B16" s="53">
        <v>7</v>
      </c>
      <c r="C16" s="4" t="s">
        <v>34</v>
      </c>
      <c r="D16" s="74">
        <v>114.69</v>
      </c>
      <c r="E16" s="75">
        <v>8</v>
      </c>
      <c r="F16" s="73">
        <f t="shared" si="0"/>
        <v>917.52</v>
      </c>
      <c r="G16" s="120"/>
      <c r="H16" s="121"/>
      <c r="I16" s="124"/>
      <c r="J16" s="117"/>
      <c r="K16" s="114"/>
      <c r="L16" s="127"/>
      <c r="M16" s="38">
        <v>43.17</v>
      </c>
      <c r="N16" s="39">
        <v>4</v>
      </c>
      <c r="O16" s="30">
        <f t="shared" si="1"/>
        <v>172.68</v>
      </c>
      <c r="P16" s="125"/>
      <c r="Q16" s="121"/>
      <c r="R16" s="119"/>
      <c r="S16" s="35">
        <v>28.8</v>
      </c>
      <c r="T16" s="35">
        <v>20</v>
      </c>
      <c r="U16" s="25">
        <f t="shared" si="2"/>
        <v>576</v>
      </c>
      <c r="V16" s="64">
        <v>86.4</v>
      </c>
      <c r="W16" s="35">
        <v>2</v>
      </c>
      <c r="X16" s="25">
        <f t="shared" si="3"/>
        <v>172.8</v>
      </c>
      <c r="Y16" s="95">
        <v>567.6</v>
      </c>
      <c r="Z16" s="96">
        <v>1</v>
      </c>
      <c r="AA16" s="94">
        <f t="shared" si="7"/>
        <v>567.6</v>
      </c>
      <c r="AB16" s="40">
        <f>341.72</f>
        <v>341.72</v>
      </c>
      <c r="AC16" s="40">
        <v>1</v>
      </c>
      <c r="AD16" s="33">
        <f>AB16*AC16</f>
        <v>341.72</v>
      </c>
      <c r="AE16" s="88">
        <v>76.84</v>
      </c>
      <c r="AF16" s="78">
        <f t="shared" si="4"/>
        <v>1259.22</v>
      </c>
      <c r="AG16" s="34">
        <f t="shared" si="6"/>
        <v>36.083333333333336</v>
      </c>
      <c r="AH16" s="235">
        <f t="shared" si="5"/>
        <v>2825.16</v>
      </c>
      <c r="AI16" s="238" t="s">
        <v>34</v>
      </c>
      <c r="AJ16" s="2"/>
      <c r="AK16" s="2"/>
      <c r="AL16" s="2"/>
      <c r="AM16" s="3"/>
      <c r="AN16" s="3"/>
      <c r="AO16" s="3"/>
      <c r="AP16" s="3"/>
      <c r="AQ16" s="3"/>
      <c r="AR16" s="3"/>
      <c r="AS16" s="3"/>
      <c r="AT16" s="3"/>
    </row>
    <row r="17" spans="2:46" ht="14.25">
      <c r="B17" s="53">
        <v>8</v>
      </c>
      <c r="C17" s="4" t="s">
        <v>4</v>
      </c>
      <c r="D17" s="74">
        <v>220.94</v>
      </c>
      <c r="E17" s="75">
        <v>8</v>
      </c>
      <c r="F17" s="73">
        <f t="shared" si="0"/>
        <v>1767.52</v>
      </c>
      <c r="G17" s="120"/>
      <c r="H17" s="121"/>
      <c r="I17" s="124"/>
      <c r="J17" s="117"/>
      <c r="K17" s="114"/>
      <c r="L17" s="127"/>
      <c r="M17" s="38">
        <v>151</v>
      </c>
      <c r="N17" s="39">
        <v>4</v>
      </c>
      <c r="O17" s="30">
        <f t="shared" si="1"/>
        <v>604</v>
      </c>
      <c r="P17" s="125"/>
      <c r="Q17" s="121"/>
      <c r="R17" s="119"/>
      <c r="S17" s="35">
        <v>5.55</v>
      </c>
      <c r="T17" s="35">
        <v>20</v>
      </c>
      <c r="U17" s="25">
        <f t="shared" si="2"/>
        <v>111</v>
      </c>
      <c r="V17" s="64">
        <v>10</v>
      </c>
      <c r="W17" s="35">
        <v>2</v>
      </c>
      <c r="X17" s="25">
        <f t="shared" si="3"/>
        <v>20</v>
      </c>
      <c r="Y17" s="120"/>
      <c r="Z17" s="121"/>
      <c r="AA17" s="119"/>
      <c r="AB17" s="40">
        <v>200.64</v>
      </c>
      <c r="AC17" s="40">
        <v>1</v>
      </c>
      <c r="AD17" s="33">
        <f>AB17*AC17</f>
        <v>200.64</v>
      </c>
      <c r="AE17" s="88">
        <v>10.12</v>
      </c>
      <c r="AF17" s="78">
        <f t="shared" si="4"/>
        <v>598.25</v>
      </c>
      <c r="AG17" s="34">
        <f t="shared" si="6"/>
        <v>35.083333333333336</v>
      </c>
      <c r="AH17" s="235">
        <f t="shared" si="5"/>
        <v>2713.2799999999997</v>
      </c>
      <c r="AI17" s="238" t="s">
        <v>4</v>
      </c>
      <c r="AJ17" s="2"/>
      <c r="AK17" s="2"/>
      <c r="AL17" s="2"/>
      <c r="AM17" s="3"/>
      <c r="AN17" s="3"/>
      <c r="AO17" s="3"/>
      <c r="AP17" s="3"/>
      <c r="AQ17" s="3"/>
      <c r="AR17" s="3"/>
      <c r="AS17" s="3"/>
      <c r="AT17" s="3"/>
    </row>
    <row r="18" spans="2:46" ht="14.25">
      <c r="B18" s="53">
        <v>9</v>
      </c>
      <c r="C18" s="5" t="s">
        <v>6</v>
      </c>
      <c r="D18" s="74">
        <v>193.22</v>
      </c>
      <c r="E18" s="74">
        <v>8</v>
      </c>
      <c r="F18" s="73">
        <f t="shared" si="0"/>
        <v>1545.76</v>
      </c>
      <c r="G18" s="120"/>
      <c r="H18" s="121"/>
      <c r="I18" s="124"/>
      <c r="J18" s="117"/>
      <c r="K18" s="114"/>
      <c r="L18" s="127"/>
      <c r="M18" s="38">
        <v>101.9</v>
      </c>
      <c r="N18" s="39">
        <v>4</v>
      </c>
      <c r="O18" s="30">
        <f t="shared" si="1"/>
        <v>407.6</v>
      </c>
      <c r="P18" s="125"/>
      <c r="Q18" s="121"/>
      <c r="R18" s="119"/>
      <c r="S18" s="35">
        <v>20.2</v>
      </c>
      <c r="T18" s="35">
        <v>20</v>
      </c>
      <c r="U18" s="25">
        <f t="shared" si="2"/>
        <v>404</v>
      </c>
      <c r="V18" s="64">
        <v>20</v>
      </c>
      <c r="W18" s="35">
        <v>2</v>
      </c>
      <c r="X18" s="25">
        <f t="shared" si="3"/>
        <v>40</v>
      </c>
      <c r="Y18" s="120"/>
      <c r="Z18" s="121"/>
      <c r="AA18" s="119"/>
      <c r="AB18" s="116"/>
      <c r="AC18" s="116"/>
      <c r="AD18" s="114"/>
      <c r="AE18" s="88">
        <v>6.2</v>
      </c>
      <c r="AF18" s="78">
        <f t="shared" si="4"/>
        <v>341.52</v>
      </c>
      <c r="AG18" s="34">
        <f t="shared" si="6"/>
        <v>34.083333333333336</v>
      </c>
      <c r="AH18" s="235">
        <f t="shared" si="5"/>
        <v>2403.56</v>
      </c>
      <c r="AI18" s="239" t="s">
        <v>6</v>
      </c>
      <c r="AJ18" s="2"/>
      <c r="AK18" s="2"/>
      <c r="AL18" s="2"/>
      <c r="AM18" s="3"/>
      <c r="AN18" s="3"/>
      <c r="AO18" s="3"/>
      <c r="AP18" s="3"/>
      <c r="AQ18" s="3"/>
      <c r="AR18" s="3"/>
      <c r="AS18" s="3"/>
      <c r="AT18" s="3"/>
    </row>
    <row r="19" spans="2:46" ht="14.25">
      <c r="B19" s="53">
        <v>10</v>
      </c>
      <c r="C19" s="5" t="s">
        <v>5</v>
      </c>
      <c r="D19" s="74">
        <v>201.3</v>
      </c>
      <c r="E19" s="75">
        <v>8</v>
      </c>
      <c r="F19" s="73">
        <f t="shared" si="0"/>
        <v>1610.4</v>
      </c>
      <c r="G19" s="120"/>
      <c r="H19" s="121"/>
      <c r="I19" s="124"/>
      <c r="J19" s="117"/>
      <c r="K19" s="114"/>
      <c r="L19" s="127"/>
      <c r="M19" s="38">
        <v>63.23</v>
      </c>
      <c r="N19" s="39">
        <v>4</v>
      </c>
      <c r="O19" s="30">
        <f t="shared" si="1"/>
        <v>252.92</v>
      </c>
      <c r="P19" s="125"/>
      <c r="Q19" s="121"/>
      <c r="R19" s="119"/>
      <c r="S19" s="35">
        <v>16.66</v>
      </c>
      <c r="T19" s="35">
        <v>20</v>
      </c>
      <c r="U19" s="25">
        <f t="shared" si="2"/>
        <v>333.2</v>
      </c>
      <c r="V19" s="64">
        <v>51.2</v>
      </c>
      <c r="W19" s="35">
        <v>2</v>
      </c>
      <c r="X19" s="25">
        <f t="shared" si="3"/>
        <v>102.4</v>
      </c>
      <c r="Y19" s="95">
        <v>128.17</v>
      </c>
      <c r="Z19" s="96">
        <f>2/12</f>
        <v>0.16666666666666666</v>
      </c>
      <c r="AA19" s="94">
        <f t="shared" si="7"/>
        <v>21.361666666666665</v>
      </c>
      <c r="AB19" s="116"/>
      <c r="AC19" s="116"/>
      <c r="AD19" s="114"/>
      <c r="AE19" s="88">
        <v>66.35</v>
      </c>
      <c r="AF19" s="78">
        <f t="shared" si="4"/>
        <v>526.9100000000001</v>
      </c>
      <c r="AG19" s="34">
        <f t="shared" si="6"/>
        <v>34.25</v>
      </c>
      <c r="AH19" s="235">
        <f t="shared" si="5"/>
        <v>2386.6316666666667</v>
      </c>
      <c r="AI19" s="239" t="s">
        <v>5</v>
      </c>
      <c r="AJ19" s="2"/>
      <c r="AK19" s="2"/>
      <c r="AL19" s="2"/>
      <c r="AM19" s="3"/>
      <c r="AN19" s="3"/>
      <c r="AO19" s="3"/>
      <c r="AP19" s="3"/>
      <c r="AQ19" s="3"/>
      <c r="AR19" s="3"/>
      <c r="AS19" s="3"/>
      <c r="AT19" s="3"/>
    </row>
    <row r="20" spans="2:46" ht="14.25">
      <c r="B20" s="53">
        <v>11</v>
      </c>
      <c r="C20" s="4" t="s">
        <v>20</v>
      </c>
      <c r="D20" s="131"/>
      <c r="E20" s="121"/>
      <c r="F20" s="124"/>
      <c r="G20" s="120"/>
      <c r="H20" s="121"/>
      <c r="I20" s="124"/>
      <c r="J20" s="117"/>
      <c r="K20" s="114"/>
      <c r="L20" s="127"/>
      <c r="M20" s="120"/>
      <c r="N20" s="121"/>
      <c r="O20" s="124"/>
      <c r="P20" s="125"/>
      <c r="Q20" s="121"/>
      <c r="R20" s="119"/>
      <c r="S20" s="121"/>
      <c r="T20" s="121"/>
      <c r="U20" s="124"/>
      <c r="V20" s="125"/>
      <c r="W20" s="121"/>
      <c r="X20" s="124"/>
      <c r="Y20" s="95">
        <v>332</v>
      </c>
      <c r="Z20" s="96">
        <f>2/12</f>
        <v>0.16666666666666666</v>
      </c>
      <c r="AA20" s="94">
        <f t="shared" si="7"/>
        <v>55.33333333333333</v>
      </c>
      <c r="AB20" s="116"/>
      <c r="AC20" s="116"/>
      <c r="AD20" s="114"/>
      <c r="AE20" s="110"/>
      <c r="AF20" s="78">
        <f t="shared" si="4"/>
        <v>332</v>
      </c>
      <c r="AG20" s="34">
        <f>E20+H20+K20+N20+Q20+T20+W20+Z20+AC20</f>
        <v>0.16666666666666666</v>
      </c>
      <c r="AH20" s="235">
        <f t="shared" si="5"/>
        <v>55.33333333333333</v>
      </c>
      <c r="AI20" s="238" t="s">
        <v>20</v>
      </c>
      <c r="AJ20" s="2"/>
      <c r="AK20" s="2"/>
      <c r="AL20" s="2"/>
      <c r="AM20" s="3"/>
      <c r="AN20" s="3"/>
      <c r="AO20" s="3"/>
      <c r="AP20" s="3"/>
      <c r="AQ20" s="3"/>
      <c r="AR20" s="3"/>
      <c r="AS20" s="3"/>
      <c r="AT20" s="3"/>
    </row>
    <row r="21" spans="2:46" ht="14.25">
      <c r="B21" s="53">
        <v>12</v>
      </c>
      <c r="C21" s="5" t="s">
        <v>7</v>
      </c>
      <c r="D21" s="74">
        <v>60.77</v>
      </c>
      <c r="E21" s="75">
        <v>8</v>
      </c>
      <c r="F21" s="73">
        <f t="shared" si="0"/>
        <v>486.16</v>
      </c>
      <c r="G21" s="120"/>
      <c r="H21" s="121"/>
      <c r="I21" s="124"/>
      <c r="J21" s="117"/>
      <c r="K21" s="114"/>
      <c r="L21" s="127"/>
      <c r="M21" s="38">
        <v>57.17</v>
      </c>
      <c r="N21" s="39">
        <v>4</v>
      </c>
      <c r="O21" s="30">
        <f t="shared" si="1"/>
        <v>228.68</v>
      </c>
      <c r="P21" s="125"/>
      <c r="Q21" s="121"/>
      <c r="R21" s="119"/>
      <c r="S21" s="35">
        <v>11.87</v>
      </c>
      <c r="T21" s="35">
        <v>20</v>
      </c>
      <c r="U21" s="25">
        <f t="shared" si="2"/>
        <v>237.39999999999998</v>
      </c>
      <c r="V21" s="64">
        <v>35.61</v>
      </c>
      <c r="W21" s="35">
        <v>2</v>
      </c>
      <c r="X21" s="25">
        <f t="shared" si="3"/>
        <v>71.22</v>
      </c>
      <c r="Y21" s="120"/>
      <c r="Z21" s="121"/>
      <c r="AA21" s="119"/>
      <c r="AB21" s="40">
        <v>383.38</v>
      </c>
      <c r="AC21" s="40">
        <v>1</v>
      </c>
      <c r="AD21" s="33">
        <f>AB21*AC21</f>
        <v>383.38</v>
      </c>
      <c r="AE21" s="88">
        <v>14.94</v>
      </c>
      <c r="AF21" s="78">
        <f t="shared" si="4"/>
        <v>563.74</v>
      </c>
      <c r="AG21" s="34">
        <f t="shared" si="6"/>
        <v>35.083333333333336</v>
      </c>
      <c r="AH21" s="235">
        <f t="shared" si="5"/>
        <v>1421.7800000000002</v>
      </c>
      <c r="AI21" s="239" t="s">
        <v>7</v>
      </c>
      <c r="AJ21" s="2"/>
      <c r="AK21" s="2"/>
      <c r="AL21" s="2"/>
      <c r="AM21" s="3"/>
      <c r="AN21" s="3"/>
      <c r="AO21" s="3"/>
      <c r="AP21" s="3"/>
      <c r="AQ21" s="3"/>
      <c r="AR21" s="3"/>
      <c r="AS21" s="3"/>
      <c r="AT21" s="3"/>
    </row>
    <row r="22" spans="2:46" ht="14.25">
      <c r="B22" s="53">
        <v>13</v>
      </c>
      <c r="C22" s="6" t="s">
        <v>8</v>
      </c>
      <c r="D22" s="74">
        <v>308.2</v>
      </c>
      <c r="E22" s="75">
        <v>8</v>
      </c>
      <c r="F22" s="73">
        <f t="shared" si="0"/>
        <v>2465.6</v>
      </c>
      <c r="G22" s="120"/>
      <c r="H22" s="121"/>
      <c r="I22" s="124"/>
      <c r="J22" s="117"/>
      <c r="K22" s="114"/>
      <c r="L22" s="127"/>
      <c r="M22" s="38">
        <v>228.9</v>
      </c>
      <c r="N22" s="39">
        <v>4</v>
      </c>
      <c r="O22" s="30">
        <f t="shared" si="1"/>
        <v>915.6</v>
      </c>
      <c r="P22" s="125"/>
      <c r="Q22" s="121"/>
      <c r="R22" s="119"/>
      <c r="S22" s="35">
        <v>23.3</v>
      </c>
      <c r="T22" s="35">
        <v>20</v>
      </c>
      <c r="U22" s="25">
        <f t="shared" si="2"/>
        <v>466</v>
      </c>
      <c r="V22" s="64">
        <v>69.9</v>
      </c>
      <c r="W22" s="35">
        <v>2</v>
      </c>
      <c r="X22" s="25">
        <f t="shared" si="3"/>
        <v>139.8</v>
      </c>
      <c r="Y22" s="95">
        <v>494.9</v>
      </c>
      <c r="Z22" s="96">
        <v>1</v>
      </c>
      <c r="AA22" s="94">
        <f t="shared" si="7"/>
        <v>494.9</v>
      </c>
      <c r="AB22" s="116"/>
      <c r="AC22" s="116"/>
      <c r="AD22" s="114"/>
      <c r="AE22" s="88">
        <v>54</v>
      </c>
      <c r="AF22" s="78">
        <f t="shared" si="4"/>
        <v>1179.1999999999998</v>
      </c>
      <c r="AG22" s="34">
        <f t="shared" si="6"/>
        <v>35.083333333333336</v>
      </c>
      <c r="AH22" s="235">
        <f t="shared" si="5"/>
        <v>4535.9</v>
      </c>
      <c r="AI22" s="240" t="s">
        <v>8</v>
      </c>
      <c r="AJ22" s="2"/>
      <c r="AK22" s="2"/>
      <c r="AL22" s="2"/>
      <c r="AM22" s="3"/>
      <c r="AN22" s="3"/>
      <c r="AO22" s="3"/>
      <c r="AP22" s="3"/>
      <c r="AQ22" s="3"/>
      <c r="AR22" s="3"/>
      <c r="AS22" s="3"/>
      <c r="AT22" s="3"/>
    </row>
    <row r="23" spans="2:46" ht="14.25">
      <c r="B23" s="53">
        <v>14</v>
      </c>
      <c r="C23" s="6" t="s">
        <v>9</v>
      </c>
      <c r="D23" s="74">
        <v>33.93</v>
      </c>
      <c r="E23" s="75">
        <v>8</v>
      </c>
      <c r="F23" s="73">
        <f t="shared" si="0"/>
        <v>271.44</v>
      </c>
      <c r="G23" s="120"/>
      <c r="H23" s="121"/>
      <c r="I23" s="124"/>
      <c r="J23" s="117"/>
      <c r="K23" s="114"/>
      <c r="L23" s="127"/>
      <c r="M23" s="38">
        <v>14.1</v>
      </c>
      <c r="N23" s="39">
        <v>4</v>
      </c>
      <c r="O23" s="30">
        <f t="shared" si="1"/>
        <v>56.4</v>
      </c>
      <c r="P23" s="125"/>
      <c r="Q23" s="121"/>
      <c r="R23" s="119"/>
      <c r="S23" s="35">
        <v>17.2</v>
      </c>
      <c r="T23" s="35">
        <v>20</v>
      </c>
      <c r="U23" s="25">
        <f t="shared" si="2"/>
        <v>344</v>
      </c>
      <c r="V23" s="64">
        <v>51.6</v>
      </c>
      <c r="W23" s="35">
        <v>2</v>
      </c>
      <c r="X23" s="25">
        <f t="shared" si="3"/>
        <v>103.2</v>
      </c>
      <c r="Y23" s="120"/>
      <c r="Z23" s="121"/>
      <c r="AA23" s="119"/>
      <c r="AB23" s="116"/>
      <c r="AC23" s="116"/>
      <c r="AD23" s="114"/>
      <c r="AE23" s="88">
        <v>17.71</v>
      </c>
      <c r="AF23" s="78">
        <f t="shared" si="4"/>
        <v>134.54000000000002</v>
      </c>
      <c r="AG23" s="34">
        <f t="shared" si="6"/>
        <v>34.083333333333336</v>
      </c>
      <c r="AH23" s="235">
        <f t="shared" si="5"/>
        <v>792.75</v>
      </c>
      <c r="AI23" s="240" t="s">
        <v>9</v>
      </c>
      <c r="AJ23" s="2"/>
      <c r="AK23" s="2"/>
      <c r="AL23" s="2"/>
      <c r="AM23" s="3"/>
      <c r="AN23" s="3"/>
      <c r="AO23" s="3"/>
      <c r="AP23" s="3"/>
      <c r="AQ23" s="3"/>
      <c r="AR23" s="3"/>
      <c r="AS23" s="3"/>
      <c r="AT23" s="3"/>
    </row>
    <row r="24" spans="2:46" ht="14.25">
      <c r="B24" s="53">
        <v>15</v>
      </c>
      <c r="C24" s="6" t="s">
        <v>10</v>
      </c>
      <c r="D24" s="75">
        <v>104</v>
      </c>
      <c r="E24" s="75">
        <v>8</v>
      </c>
      <c r="F24" s="73">
        <f t="shared" si="0"/>
        <v>832</v>
      </c>
      <c r="G24" s="120"/>
      <c r="H24" s="121"/>
      <c r="I24" s="124"/>
      <c r="J24" s="117"/>
      <c r="K24" s="114"/>
      <c r="L24" s="127"/>
      <c r="M24" s="38">
        <v>26.17</v>
      </c>
      <c r="N24" s="39">
        <v>4</v>
      </c>
      <c r="O24" s="30">
        <f t="shared" si="1"/>
        <v>104.68</v>
      </c>
      <c r="P24" s="125"/>
      <c r="Q24" s="121"/>
      <c r="R24" s="119"/>
      <c r="S24" s="35">
        <v>6.75</v>
      </c>
      <c r="T24" s="35">
        <v>20</v>
      </c>
      <c r="U24" s="25">
        <f t="shared" si="2"/>
        <v>135</v>
      </c>
      <c r="V24" s="64">
        <v>19.8</v>
      </c>
      <c r="W24" s="35">
        <v>2</v>
      </c>
      <c r="X24" s="25">
        <f t="shared" si="3"/>
        <v>39.6</v>
      </c>
      <c r="Y24" s="120"/>
      <c r="Z24" s="121"/>
      <c r="AA24" s="119"/>
      <c r="AB24" s="116"/>
      <c r="AC24" s="116"/>
      <c r="AD24" s="114"/>
      <c r="AE24" s="88">
        <v>302.48</v>
      </c>
      <c r="AF24" s="78">
        <f t="shared" si="4"/>
        <v>459.20000000000005</v>
      </c>
      <c r="AG24" s="34">
        <f t="shared" si="6"/>
        <v>34.083333333333336</v>
      </c>
      <c r="AH24" s="235">
        <f t="shared" si="5"/>
        <v>1413.76</v>
      </c>
      <c r="AI24" s="240" t="s">
        <v>10</v>
      </c>
      <c r="AJ24" s="2"/>
      <c r="AK24" s="2"/>
      <c r="AL24" s="2"/>
      <c r="AM24" s="3"/>
      <c r="AN24" s="3"/>
      <c r="AO24" s="3"/>
      <c r="AP24" s="3"/>
      <c r="AQ24" s="3"/>
      <c r="AR24" s="3"/>
      <c r="AS24" s="3"/>
      <c r="AT24" s="3"/>
    </row>
    <row r="25" spans="2:38" ht="14.25">
      <c r="B25" s="53">
        <v>16</v>
      </c>
      <c r="C25" s="6" t="s">
        <v>11</v>
      </c>
      <c r="D25" s="76">
        <v>14.5</v>
      </c>
      <c r="E25" s="76">
        <v>8</v>
      </c>
      <c r="F25" s="73">
        <f t="shared" si="0"/>
        <v>116</v>
      </c>
      <c r="G25" s="122"/>
      <c r="H25" s="123"/>
      <c r="I25" s="124"/>
      <c r="J25" s="117"/>
      <c r="K25" s="114"/>
      <c r="L25" s="127"/>
      <c r="M25" s="44">
        <v>18</v>
      </c>
      <c r="N25" s="45">
        <v>4</v>
      </c>
      <c r="O25" s="30">
        <f t="shared" si="1"/>
        <v>72</v>
      </c>
      <c r="P25" s="126"/>
      <c r="Q25" s="123"/>
      <c r="R25" s="119"/>
      <c r="S25" s="41">
        <v>6.6</v>
      </c>
      <c r="T25" s="41">
        <v>20</v>
      </c>
      <c r="U25" s="25">
        <f t="shared" si="2"/>
        <v>132</v>
      </c>
      <c r="V25" s="65">
        <v>19.8</v>
      </c>
      <c r="W25" s="41">
        <v>2</v>
      </c>
      <c r="X25" s="25">
        <f t="shared" si="3"/>
        <v>39.6</v>
      </c>
      <c r="Y25" s="97">
        <f>251.35+110.9</f>
        <v>362.25</v>
      </c>
      <c r="Z25" s="98">
        <f>1/12</f>
        <v>0.08333333333333333</v>
      </c>
      <c r="AA25" s="94">
        <f t="shared" si="7"/>
        <v>30.1875</v>
      </c>
      <c r="AB25" s="115"/>
      <c r="AC25" s="115"/>
      <c r="AD25" s="114"/>
      <c r="AE25" s="89">
        <v>9.02</v>
      </c>
      <c r="AF25" s="78">
        <f t="shared" si="4"/>
        <v>430.16999999999996</v>
      </c>
      <c r="AG25" s="34">
        <f t="shared" si="6"/>
        <v>34.16666666666667</v>
      </c>
      <c r="AH25" s="235">
        <f t="shared" si="5"/>
        <v>398.8075</v>
      </c>
      <c r="AI25" s="240" t="s">
        <v>11</v>
      </c>
      <c r="AJ25" s="7"/>
      <c r="AK25" s="7"/>
      <c r="AL25" s="7"/>
    </row>
    <row r="26" spans="2:38" ht="14.25">
      <c r="B26" s="53">
        <v>17</v>
      </c>
      <c r="C26" s="6" t="s">
        <v>12</v>
      </c>
      <c r="D26" s="76">
        <f>76.94+38.47</f>
        <v>115.41</v>
      </c>
      <c r="E26" s="76">
        <v>8</v>
      </c>
      <c r="F26" s="73">
        <f t="shared" si="0"/>
        <v>923.28</v>
      </c>
      <c r="G26" s="42">
        <v>57</v>
      </c>
      <c r="H26" s="43">
        <v>4</v>
      </c>
      <c r="I26" s="68">
        <f>G26*H26</f>
        <v>228</v>
      </c>
      <c r="J26" s="117"/>
      <c r="K26" s="114"/>
      <c r="L26" s="127"/>
      <c r="M26" s="44">
        <v>16.5</v>
      </c>
      <c r="N26" s="45">
        <v>4</v>
      </c>
      <c r="O26" s="30">
        <f t="shared" si="1"/>
        <v>66</v>
      </c>
      <c r="P26" s="126"/>
      <c r="Q26" s="123"/>
      <c r="R26" s="119"/>
      <c r="S26" s="41">
        <v>18.2</v>
      </c>
      <c r="T26" s="41">
        <v>20</v>
      </c>
      <c r="U26" s="25">
        <f t="shared" si="2"/>
        <v>364</v>
      </c>
      <c r="V26" s="65">
        <v>54.6</v>
      </c>
      <c r="W26" s="41">
        <v>2</v>
      </c>
      <c r="X26" s="25">
        <f t="shared" si="3"/>
        <v>109.2</v>
      </c>
      <c r="Y26" s="122"/>
      <c r="Z26" s="123"/>
      <c r="AA26" s="119"/>
      <c r="AB26" s="115"/>
      <c r="AC26" s="115"/>
      <c r="AD26" s="114"/>
      <c r="AE26" s="89">
        <v>23.1</v>
      </c>
      <c r="AF26" s="78">
        <f t="shared" si="4"/>
        <v>284.81</v>
      </c>
      <c r="AG26" s="34">
        <f t="shared" si="6"/>
        <v>38.083333333333336</v>
      </c>
      <c r="AH26" s="235">
        <f t="shared" si="5"/>
        <v>1713.58</v>
      </c>
      <c r="AI26" s="240" t="s">
        <v>12</v>
      </c>
      <c r="AJ26" s="7"/>
      <c r="AK26" s="7"/>
      <c r="AL26" s="7"/>
    </row>
    <row r="27" spans="2:38" ht="14.25">
      <c r="B27" s="53">
        <v>18</v>
      </c>
      <c r="C27" s="6" t="s">
        <v>13</v>
      </c>
      <c r="D27" s="123"/>
      <c r="E27" s="123"/>
      <c r="F27" s="124"/>
      <c r="G27" s="42">
        <v>58.33</v>
      </c>
      <c r="H27" s="43">
        <v>4</v>
      </c>
      <c r="I27" s="68">
        <f>G27*H27</f>
        <v>233.32</v>
      </c>
      <c r="J27" s="117"/>
      <c r="K27" s="114"/>
      <c r="L27" s="127"/>
      <c r="M27" s="122"/>
      <c r="N27" s="123"/>
      <c r="O27" s="124"/>
      <c r="P27" s="126"/>
      <c r="Q27" s="123"/>
      <c r="R27" s="119"/>
      <c r="S27" s="123"/>
      <c r="T27" s="123"/>
      <c r="U27" s="124"/>
      <c r="V27" s="126"/>
      <c r="W27" s="123"/>
      <c r="X27" s="124"/>
      <c r="Y27" s="122"/>
      <c r="Z27" s="123"/>
      <c r="AA27" s="119"/>
      <c r="AB27" s="46">
        <v>79.73</v>
      </c>
      <c r="AC27" s="46">
        <v>1</v>
      </c>
      <c r="AD27" s="33">
        <f>AB27*AC27</f>
        <v>79.73</v>
      </c>
      <c r="AE27" s="111"/>
      <c r="AF27" s="78">
        <f t="shared" si="4"/>
        <v>138.06</v>
      </c>
      <c r="AG27" s="34">
        <f>E27+H27+K27+N27+Q27+T27+W27+Z27+AC27</f>
        <v>5</v>
      </c>
      <c r="AH27" s="235">
        <f t="shared" si="5"/>
        <v>313.05</v>
      </c>
      <c r="AI27" s="240" t="s">
        <v>13</v>
      </c>
      <c r="AJ27" s="7"/>
      <c r="AK27" s="7"/>
      <c r="AL27" s="7"/>
    </row>
    <row r="28" spans="2:38" ht="14.25">
      <c r="B28" s="53">
        <v>19</v>
      </c>
      <c r="C28" s="6" t="s">
        <v>14</v>
      </c>
      <c r="D28" s="76">
        <v>316.7</v>
      </c>
      <c r="E28" s="76">
        <v>8</v>
      </c>
      <c r="F28" s="73">
        <f t="shared" si="0"/>
        <v>2533.6</v>
      </c>
      <c r="G28" s="122"/>
      <c r="H28" s="123"/>
      <c r="I28" s="124"/>
      <c r="J28" s="117"/>
      <c r="K28" s="114"/>
      <c r="L28" s="127"/>
      <c r="M28" s="44">
        <v>149.9</v>
      </c>
      <c r="N28" s="45">
        <v>4</v>
      </c>
      <c r="O28" s="30">
        <f t="shared" si="1"/>
        <v>599.6</v>
      </c>
      <c r="P28" s="126"/>
      <c r="Q28" s="123"/>
      <c r="R28" s="119"/>
      <c r="S28" s="41">
        <v>24.2</v>
      </c>
      <c r="T28" s="41">
        <v>20</v>
      </c>
      <c r="U28" s="25">
        <f t="shared" si="2"/>
        <v>484</v>
      </c>
      <c r="V28" s="65">
        <v>72.6</v>
      </c>
      <c r="W28" s="41">
        <v>2</v>
      </c>
      <c r="X28" s="25">
        <f t="shared" si="3"/>
        <v>145.2</v>
      </c>
      <c r="Y28" s="122"/>
      <c r="Z28" s="123"/>
      <c r="AA28" s="119"/>
      <c r="AB28" s="115"/>
      <c r="AC28" s="115"/>
      <c r="AD28" s="114"/>
      <c r="AE28" s="89">
        <v>11.83</v>
      </c>
      <c r="AF28" s="78">
        <f t="shared" si="4"/>
        <v>575.23</v>
      </c>
      <c r="AG28" s="34">
        <f t="shared" si="6"/>
        <v>34.083333333333336</v>
      </c>
      <c r="AH28" s="235">
        <f t="shared" si="5"/>
        <v>3774.2299999999996</v>
      </c>
      <c r="AI28" s="240" t="s">
        <v>14</v>
      </c>
      <c r="AJ28" s="7"/>
      <c r="AK28" s="7"/>
      <c r="AL28" s="7"/>
    </row>
    <row r="29" spans="2:38" ht="14.25">
      <c r="B29" s="53">
        <v>20</v>
      </c>
      <c r="C29" s="6" t="s">
        <v>15</v>
      </c>
      <c r="D29" s="76">
        <f>429.2+373.15</f>
        <v>802.3499999999999</v>
      </c>
      <c r="E29" s="76">
        <v>4</v>
      </c>
      <c r="F29" s="73">
        <f t="shared" si="0"/>
        <v>3209.3999999999996</v>
      </c>
      <c r="G29" s="122"/>
      <c r="H29" s="123"/>
      <c r="I29" s="124"/>
      <c r="J29" s="117"/>
      <c r="K29" s="114"/>
      <c r="L29" s="127"/>
      <c r="M29" s="44">
        <v>222.54</v>
      </c>
      <c r="N29" s="45">
        <v>4</v>
      </c>
      <c r="O29" s="30">
        <f t="shared" si="1"/>
        <v>890.16</v>
      </c>
      <c r="P29" s="126"/>
      <c r="Q29" s="123"/>
      <c r="R29" s="119"/>
      <c r="S29" s="41">
        <v>39.14</v>
      </c>
      <c r="T29" s="41">
        <v>20</v>
      </c>
      <c r="U29" s="25">
        <f t="shared" si="2"/>
        <v>782.8</v>
      </c>
      <c r="V29" s="65">
        <v>117.42</v>
      </c>
      <c r="W29" s="41">
        <v>2</v>
      </c>
      <c r="X29" s="25">
        <f t="shared" si="3"/>
        <v>234.84</v>
      </c>
      <c r="Y29" s="97">
        <v>881</v>
      </c>
      <c r="Z29" s="98">
        <f>1/12</f>
        <v>0.08333333333333333</v>
      </c>
      <c r="AA29" s="94">
        <f t="shared" si="7"/>
        <v>73.41666666666666</v>
      </c>
      <c r="AB29" s="115"/>
      <c r="AC29" s="115"/>
      <c r="AD29" s="114"/>
      <c r="AE29" s="89">
        <v>96.9</v>
      </c>
      <c r="AF29" s="78">
        <f t="shared" si="4"/>
        <v>2159.35</v>
      </c>
      <c r="AG29" s="34">
        <f t="shared" si="6"/>
        <v>30.166666666666664</v>
      </c>
      <c r="AH29" s="235">
        <f t="shared" si="5"/>
        <v>5287.516666666666</v>
      </c>
      <c r="AI29" s="240" t="s">
        <v>15</v>
      </c>
      <c r="AJ29" s="7"/>
      <c r="AK29" s="7"/>
      <c r="AL29" s="7"/>
    </row>
    <row r="30" spans="2:38" ht="14.25">
      <c r="B30" s="53">
        <v>21</v>
      </c>
      <c r="C30" s="6" t="s">
        <v>16</v>
      </c>
      <c r="D30" s="76">
        <v>376.16</v>
      </c>
      <c r="E30" s="76">
        <v>8</v>
      </c>
      <c r="F30" s="73">
        <f t="shared" si="0"/>
        <v>3009.28</v>
      </c>
      <c r="G30" s="122"/>
      <c r="H30" s="123"/>
      <c r="I30" s="124"/>
      <c r="J30" s="117"/>
      <c r="K30" s="114"/>
      <c r="L30" s="127"/>
      <c r="M30" s="44">
        <v>265.8</v>
      </c>
      <c r="N30" s="45">
        <v>4</v>
      </c>
      <c r="O30" s="30">
        <f t="shared" si="1"/>
        <v>1063.2</v>
      </c>
      <c r="P30" s="126"/>
      <c r="Q30" s="123"/>
      <c r="R30" s="119"/>
      <c r="S30" s="41">
        <v>48.49</v>
      </c>
      <c r="T30" s="41">
        <v>20</v>
      </c>
      <c r="U30" s="25">
        <f t="shared" si="2"/>
        <v>969.8000000000001</v>
      </c>
      <c r="V30" s="65">
        <v>25.6</v>
      </c>
      <c r="W30" s="41">
        <v>2</v>
      </c>
      <c r="X30" s="25">
        <f t="shared" si="3"/>
        <v>51.2</v>
      </c>
      <c r="Y30" s="97">
        <v>157</v>
      </c>
      <c r="Z30" s="98">
        <v>1</v>
      </c>
      <c r="AA30" s="94">
        <f t="shared" si="7"/>
        <v>157</v>
      </c>
      <c r="AB30" s="46">
        <v>65.43</v>
      </c>
      <c r="AC30" s="46">
        <f>1/12</f>
        <v>0.08333333333333333</v>
      </c>
      <c r="AD30" s="33">
        <f>AB30*AC30</f>
        <v>5.452500000000001</v>
      </c>
      <c r="AE30" s="111"/>
      <c r="AF30" s="78">
        <f t="shared" si="4"/>
        <v>938.48</v>
      </c>
      <c r="AG30" s="34">
        <f>E30+H30+K30+N30+Q30+T30+W30+Z30+AC30</f>
        <v>35.083333333333336</v>
      </c>
      <c r="AH30" s="235">
        <f t="shared" si="5"/>
        <v>5255.932500000001</v>
      </c>
      <c r="AI30" s="240" t="s">
        <v>16</v>
      </c>
      <c r="AJ30" s="7"/>
      <c r="AK30" s="7"/>
      <c r="AL30" s="7"/>
    </row>
    <row r="31" spans="2:38" ht="14.25">
      <c r="B31" s="53">
        <v>22</v>
      </c>
      <c r="C31" s="6" t="s">
        <v>17</v>
      </c>
      <c r="D31" s="76">
        <v>20.2</v>
      </c>
      <c r="E31" s="76">
        <v>8</v>
      </c>
      <c r="F31" s="73">
        <f t="shared" si="0"/>
        <v>161.6</v>
      </c>
      <c r="G31" s="122"/>
      <c r="H31" s="123"/>
      <c r="I31" s="124"/>
      <c r="J31" s="117"/>
      <c r="K31" s="114"/>
      <c r="L31" s="127"/>
      <c r="M31" s="44">
        <v>21.4</v>
      </c>
      <c r="N31" s="45">
        <v>4</v>
      </c>
      <c r="O31" s="30">
        <f t="shared" si="1"/>
        <v>85.6</v>
      </c>
      <c r="P31" s="126"/>
      <c r="Q31" s="123"/>
      <c r="R31" s="119"/>
      <c r="S31" s="41">
        <v>4</v>
      </c>
      <c r="T31" s="41">
        <v>20</v>
      </c>
      <c r="U31" s="25">
        <f t="shared" si="2"/>
        <v>80</v>
      </c>
      <c r="V31" s="65">
        <v>12.3</v>
      </c>
      <c r="W31" s="41">
        <v>2</v>
      </c>
      <c r="X31" s="25">
        <f t="shared" si="3"/>
        <v>24.6</v>
      </c>
      <c r="Y31" s="122"/>
      <c r="Z31" s="123"/>
      <c r="AA31" s="119"/>
      <c r="AB31" s="115"/>
      <c r="AC31" s="115"/>
      <c r="AD31" s="114"/>
      <c r="AE31" s="111"/>
      <c r="AF31" s="78">
        <f t="shared" si="4"/>
        <v>57.89999999999999</v>
      </c>
      <c r="AG31" s="34">
        <f>E31+H31+K31+N31+Q31+T31+W31+Z31+AC31</f>
        <v>34</v>
      </c>
      <c r="AH31" s="235">
        <f t="shared" si="5"/>
        <v>351.8</v>
      </c>
      <c r="AI31" s="240" t="s">
        <v>17</v>
      </c>
      <c r="AJ31" s="7"/>
      <c r="AK31" s="7"/>
      <c r="AL31" s="7"/>
    </row>
    <row r="32" spans="2:38" ht="14.25">
      <c r="B32" s="53">
        <v>23</v>
      </c>
      <c r="C32" s="6" t="s">
        <v>18</v>
      </c>
      <c r="D32" s="76">
        <f>100+307.09+385</f>
        <v>792.0899999999999</v>
      </c>
      <c r="E32" s="76">
        <v>8</v>
      </c>
      <c r="F32" s="73">
        <f t="shared" si="0"/>
        <v>6336.719999999999</v>
      </c>
      <c r="G32" s="122"/>
      <c r="H32" s="123"/>
      <c r="I32" s="124"/>
      <c r="J32" s="117"/>
      <c r="K32" s="114"/>
      <c r="L32" s="127"/>
      <c r="M32" s="44">
        <v>265.22</v>
      </c>
      <c r="N32" s="45">
        <v>4</v>
      </c>
      <c r="O32" s="30">
        <f t="shared" si="1"/>
        <v>1060.88</v>
      </c>
      <c r="P32" s="126"/>
      <c r="Q32" s="123"/>
      <c r="R32" s="119"/>
      <c r="S32" s="41">
        <v>30.5</v>
      </c>
      <c r="T32" s="41">
        <v>20</v>
      </c>
      <c r="U32" s="25">
        <f t="shared" si="2"/>
        <v>610</v>
      </c>
      <c r="V32" s="65">
        <v>72.8</v>
      </c>
      <c r="W32" s="41">
        <v>2</v>
      </c>
      <c r="X32" s="25">
        <f t="shared" si="3"/>
        <v>145.6</v>
      </c>
      <c r="Y32" s="122"/>
      <c r="Z32" s="123"/>
      <c r="AA32" s="119"/>
      <c r="AB32" s="47">
        <v>222.5</v>
      </c>
      <c r="AC32" s="48">
        <v>1</v>
      </c>
      <c r="AD32" s="33">
        <f>AB32*AC32</f>
        <v>222.5</v>
      </c>
      <c r="AE32" s="89">
        <v>127.64</v>
      </c>
      <c r="AF32" s="78">
        <f t="shared" si="4"/>
        <v>1510.75</v>
      </c>
      <c r="AG32" s="34">
        <f t="shared" si="6"/>
        <v>35.083333333333336</v>
      </c>
      <c r="AH32" s="235">
        <f t="shared" si="5"/>
        <v>8503.34</v>
      </c>
      <c r="AI32" s="240" t="s">
        <v>18</v>
      </c>
      <c r="AJ32" s="7"/>
      <c r="AK32" s="7"/>
      <c r="AL32" s="7"/>
    </row>
    <row r="33" spans="2:38" ht="15" thickBot="1">
      <c r="B33" s="54">
        <v>24</v>
      </c>
      <c r="C33" s="55" t="s">
        <v>19</v>
      </c>
      <c r="D33" s="77">
        <v>230</v>
      </c>
      <c r="E33" s="77">
        <v>8</v>
      </c>
      <c r="F33" s="80">
        <f t="shared" si="0"/>
        <v>1840</v>
      </c>
      <c r="G33" s="57">
        <v>11.8</v>
      </c>
      <c r="H33" s="58">
        <v>4</v>
      </c>
      <c r="I33" s="83">
        <f>G33*H33</f>
        <v>47.2</v>
      </c>
      <c r="J33" s="128"/>
      <c r="K33" s="129"/>
      <c r="L33" s="130"/>
      <c r="M33" s="59">
        <v>21</v>
      </c>
      <c r="N33" s="60">
        <v>4</v>
      </c>
      <c r="O33" s="81">
        <f t="shared" si="1"/>
        <v>84</v>
      </c>
      <c r="P33" s="133"/>
      <c r="Q33" s="113"/>
      <c r="R33" s="134"/>
      <c r="S33" s="56">
        <v>16</v>
      </c>
      <c r="T33" s="56">
        <v>20</v>
      </c>
      <c r="U33" s="82">
        <f t="shared" si="2"/>
        <v>320</v>
      </c>
      <c r="V33" s="66">
        <v>48.6</v>
      </c>
      <c r="W33" s="56">
        <v>2</v>
      </c>
      <c r="X33" s="82">
        <f t="shared" si="3"/>
        <v>97.2</v>
      </c>
      <c r="Y33" s="99">
        <v>733.5</v>
      </c>
      <c r="Z33" s="100">
        <v>0.5</v>
      </c>
      <c r="AA33" s="101">
        <f t="shared" si="7"/>
        <v>366.75</v>
      </c>
      <c r="AB33" s="112"/>
      <c r="AC33" s="113"/>
      <c r="AD33" s="129"/>
      <c r="AE33" s="90">
        <v>256.3</v>
      </c>
      <c r="AF33" s="225">
        <f t="shared" si="4"/>
        <v>1317.2</v>
      </c>
      <c r="AG33" s="226">
        <f t="shared" si="6"/>
        <v>38.583333333333336</v>
      </c>
      <c r="AH33" s="236">
        <f t="shared" si="5"/>
        <v>3011.45</v>
      </c>
      <c r="AI33" s="241" t="s">
        <v>19</v>
      </c>
      <c r="AJ33" s="7"/>
      <c r="AK33" s="7"/>
      <c r="AL33" s="7"/>
    </row>
    <row r="34" spans="4:38" ht="6" customHeight="1" thickBot="1"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H34" s="7"/>
      <c r="AI34" s="7"/>
      <c r="AJ34" s="7"/>
      <c r="AK34" s="7"/>
      <c r="AL34" s="7"/>
    </row>
    <row r="35" spans="2:38" s="84" customFormat="1" ht="32.25" customHeight="1" thickBot="1">
      <c r="B35" s="253" t="s">
        <v>37</v>
      </c>
      <c r="C35" s="254"/>
      <c r="D35" s="135">
        <f>SUM(D9:D33)</f>
        <v>6863.309999999999</v>
      </c>
      <c r="E35" s="135">
        <f aca="true" t="shared" si="8" ref="E35:AH35">SUM(E9:E33)</f>
        <v>188</v>
      </c>
      <c r="F35" s="135">
        <f t="shared" si="8"/>
        <v>57419.36000000001</v>
      </c>
      <c r="G35" s="136">
        <f t="shared" si="8"/>
        <v>176.26</v>
      </c>
      <c r="H35" s="136">
        <f t="shared" si="8"/>
        <v>60</v>
      </c>
      <c r="I35" s="136">
        <f t="shared" si="8"/>
        <v>1341.12</v>
      </c>
      <c r="J35" s="137">
        <f t="shared" si="8"/>
        <v>319.15</v>
      </c>
      <c r="K35" s="137">
        <f t="shared" si="8"/>
        <v>4</v>
      </c>
      <c r="L35" s="137">
        <f t="shared" si="8"/>
        <v>1276.6</v>
      </c>
      <c r="M35" s="138">
        <f t="shared" si="8"/>
        <v>2952.75</v>
      </c>
      <c r="N35" s="138">
        <f t="shared" si="8"/>
        <v>108</v>
      </c>
      <c r="O35" s="227">
        <f t="shared" si="8"/>
        <v>20203.8</v>
      </c>
      <c r="P35" s="229">
        <f t="shared" si="8"/>
        <v>126.53</v>
      </c>
      <c r="Q35" s="138">
        <f t="shared" si="8"/>
        <v>20</v>
      </c>
      <c r="R35" s="138">
        <f t="shared" si="8"/>
        <v>2530.6</v>
      </c>
      <c r="S35" s="139">
        <f t="shared" si="8"/>
        <v>530.6000000000001</v>
      </c>
      <c r="T35" s="139">
        <f t="shared" si="8"/>
        <v>460</v>
      </c>
      <c r="U35" s="228">
        <f t="shared" si="8"/>
        <v>10611.999999999998</v>
      </c>
      <c r="V35" s="230">
        <f t="shared" si="8"/>
        <v>1335.5299999999997</v>
      </c>
      <c r="W35" s="139">
        <f t="shared" si="8"/>
        <v>64</v>
      </c>
      <c r="X35" s="139">
        <f t="shared" si="8"/>
        <v>6586.06</v>
      </c>
      <c r="Y35" s="137">
        <f t="shared" si="8"/>
        <v>4517.120000000001</v>
      </c>
      <c r="Z35" s="137">
        <f t="shared" si="8"/>
        <v>5</v>
      </c>
      <c r="AA35" s="137">
        <f t="shared" si="8"/>
        <v>2196.899166666667</v>
      </c>
      <c r="AB35" s="140">
        <f t="shared" si="8"/>
        <v>1779.9000000000003</v>
      </c>
      <c r="AC35" s="140">
        <f t="shared" si="8"/>
        <v>6.583333333333333</v>
      </c>
      <c r="AD35" s="140">
        <f t="shared" si="8"/>
        <v>1552.1725000000001</v>
      </c>
      <c r="AE35" s="141">
        <f t="shared" si="8"/>
        <v>2992.35</v>
      </c>
      <c r="AF35" s="142">
        <f t="shared" si="8"/>
        <v>21593.5</v>
      </c>
      <c r="AG35" s="142">
        <f t="shared" si="8"/>
        <v>917.1666666666667</v>
      </c>
      <c r="AH35" s="143">
        <f t="shared" si="8"/>
        <v>106710.96166666663</v>
      </c>
      <c r="AI35" s="2"/>
      <c r="AJ35" s="2"/>
      <c r="AK35" s="2"/>
      <c r="AL35" s="2"/>
    </row>
    <row r="36" spans="4:38" ht="8.25" customHeight="1"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H36" s="7"/>
      <c r="AI36" s="7"/>
      <c r="AJ36" s="7"/>
      <c r="AK36" s="7"/>
      <c r="AL36" s="7"/>
    </row>
    <row r="37" ht="9" customHeight="1"/>
    <row r="38" spans="2:4" ht="26.25" customHeight="1">
      <c r="B38" s="274" t="s">
        <v>54</v>
      </c>
      <c r="C38" s="274"/>
      <c r="D38" s="144"/>
    </row>
    <row r="39" spans="2:3" ht="33.75" customHeight="1">
      <c r="B39" s="275" t="s">
        <v>55</v>
      </c>
      <c r="C39" s="275"/>
    </row>
    <row r="40" spans="4:6" ht="8.25" customHeight="1">
      <c r="D40" s="21"/>
      <c r="E40" s="22"/>
      <c r="F40" s="22"/>
    </row>
    <row r="41" spans="4:6" ht="8.25" customHeight="1">
      <c r="D41" s="21"/>
      <c r="E41" s="22"/>
      <c r="F41" s="22"/>
    </row>
    <row r="42" spans="2:6" ht="18.75" thickBot="1">
      <c r="B42" s="106" t="s">
        <v>57</v>
      </c>
      <c r="D42" s="21"/>
      <c r="E42" s="22"/>
      <c r="F42" s="22"/>
    </row>
    <row r="43" spans="2:34" ht="45">
      <c r="B43" s="108">
        <v>2011</v>
      </c>
      <c r="C43" s="49" t="s">
        <v>41</v>
      </c>
      <c r="D43" s="268" t="s">
        <v>21</v>
      </c>
      <c r="E43" s="269"/>
      <c r="F43" s="270"/>
      <c r="G43" s="271" t="s">
        <v>23</v>
      </c>
      <c r="H43" s="272"/>
      <c r="I43" s="272"/>
      <c r="J43" s="260" t="s">
        <v>52</v>
      </c>
      <c r="K43" s="261"/>
      <c r="L43" s="262"/>
      <c r="M43" s="273" t="s">
        <v>24</v>
      </c>
      <c r="N43" s="247"/>
      <c r="O43" s="247"/>
      <c r="P43" s="246" t="s">
        <v>24</v>
      </c>
      <c r="Q43" s="247"/>
      <c r="R43" s="247"/>
      <c r="S43" s="255" t="s">
        <v>36</v>
      </c>
      <c r="T43" s="256"/>
      <c r="U43" s="257"/>
      <c r="V43" s="258" t="s">
        <v>36</v>
      </c>
      <c r="W43" s="256"/>
      <c r="X43" s="259"/>
      <c r="Y43" s="248" t="s">
        <v>46</v>
      </c>
      <c r="Z43" s="249"/>
      <c r="AA43" s="250"/>
      <c r="AB43" s="263" t="s">
        <v>43</v>
      </c>
      <c r="AC43" s="263"/>
      <c r="AD43" s="264"/>
      <c r="AE43" s="85" t="s">
        <v>39</v>
      </c>
      <c r="AF43" s="265" t="s">
        <v>38</v>
      </c>
      <c r="AG43" s="266"/>
      <c r="AH43" s="267"/>
    </row>
    <row r="44" spans="2:34" ht="40.5" thickBot="1">
      <c r="B44" s="50" t="s">
        <v>33</v>
      </c>
      <c r="C44" s="9" t="s">
        <v>40</v>
      </c>
      <c r="D44" s="69" t="s">
        <v>22</v>
      </c>
      <c r="E44" s="70" t="s">
        <v>31</v>
      </c>
      <c r="F44" s="71" t="s">
        <v>48</v>
      </c>
      <c r="G44" s="23" t="s">
        <v>30</v>
      </c>
      <c r="H44" s="11" t="s">
        <v>31</v>
      </c>
      <c r="I44" s="67" t="s">
        <v>48</v>
      </c>
      <c r="J44" s="103" t="s">
        <v>53</v>
      </c>
      <c r="K44" s="92" t="s">
        <v>31</v>
      </c>
      <c r="L44" s="93" t="s">
        <v>48</v>
      </c>
      <c r="M44" s="12" t="s">
        <v>26</v>
      </c>
      <c r="N44" s="13" t="s">
        <v>31</v>
      </c>
      <c r="O44" s="14" t="s">
        <v>48</v>
      </c>
      <c r="P44" s="20" t="s">
        <v>25</v>
      </c>
      <c r="Q44" s="13" t="s">
        <v>31</v>
      </c>
      <c r="R44" s="14" t="s">
        <v>48</v>
      </c>
      <c r="S44" s="216" t="s">
        <v>28</v>
      </c>
      <c r="T44" s="10" t="s">
        <v>31</v>
      </c>
      <c r="U44" s="61" t="s">
        <v>48</v>
      </c>
      <c r="V44" s="62" t="s">
        <v>27</v>
      </c>
      <c r="W44" s="10" t="s">
        <v>31</v>
      </c>
      <c r="X44" s="61" t="s">
        <v>49</v>
      </c>
      <c r="Y44" s="91" t="s">
        <v>29</v>
      </c>
      <c r="Z44" s="92" t="s">
        <v>31</v>
      </c>
      <c r="AA44" s="213" t="s">
        <v>48</v>
      </c>
      <c r="AB44" s="219" t="s">
        <v>45</v>
      </c>
      <c r="AC44" s="17" t="s">
        <v>31</v>
      </c>
      <c r="AD44" s="18" t="s">
        <v>48</v>
      </c>
      <c r="AE44" s="86" t="s">
        <v>47</v>
      </c>
      <c r="AF44" s="79" t="s">
        <v>42</v>
      </c>
      <c r="AG44" s="19" t="s">
        <v>31</v>
      </c>
      <c r="AH44" s="51" t="s">
        <v>48</v>
      </c>
    </row>
    <row r="45" spans="2:35" ht="18.75" customHeight="1" thickTop="1">
      <c r="B45" s="52">
        <v>1</v>
      </c>
      <c r="C45" s="8" t="s">
        <v>44</v>
      </c>
      <c r="D45" s="155">
        <f>D9/$D$35</f>
        <v>0.06215076981806155</v>
      </c>
      <c r="E45" s="155">
        <f>E9/$E$35</f>
        <v>0.0425531914893617</v>
      </c>
      <c r="F45" s="155">
        <f>F9/$F$35</f>
        <v>0.05943082611857741</v>
      </c>
      <c r="G45" s="161">
        <f>G9/$G$35</f>
        <v>0.08356972654033815</v>
      </c>
      <c r="H45" s="162">
        <f>H9/$H$35</f>
        <v>0.3333333333333333</v>
      </c>
      <c r="I45" s="163">
        <f>I9/$I$35</f>
        <v>0.21966714387974234</v>
      </c>
      <c r="J45" s="164"/>
      <c r="K45" s="165"/>
      <c r="L45" s="166"/>
      <c r="M45" s="204">
        <f>M9/$M$35</f>
        <v>0.07253915841165015</v>
      </c>
      <c r="N45" s="209">
        <f>N9/$N$35</f>
        <v>0.037037037037037035</v>
      </c>
      <c r="O45" s="206">
        <f>O9/$O$35</f>
        <v>0.04240588404161594</v>
      </c>
      <c r="P45" s="167">
        <f>P9/$P$35</f>
        <v>1</v>
      </c>
      <c r="Q45" s="167">
        <f>Q9/$Q$35</f>
        <v>1</v>
      </c>
      <c r="R45" s="204">
        <f>R9/$R$35</f>
        <v>1</v>
      </c>
      <c r="S45" s="217">
        <f>S9/$S$35</f>
        <v>0.06030908405578589</v>
      </c>
      <c r="T45" s="168">
        <f>T9/$T$35</f>
        <v>0.043478260869565216</v>
      </c>
      <c r="U45" s="169">
        <f>U9/$U$35</f>
        <v>0.060309084055785916</v>
      </c>
      <c r="V45" s="170">
        <f>V9/$V$35</f>
        <v>0.03399399489341311</v>
      </c>
      <c r="W45" s="168">
        <f>W9/$W$35</f>
        <v>0.03125</v>
      </c>
      <c r="X45" s="168">
        <f>X9/$X$35</f>
        <v>0.01378669492837903</v>
      </c>
      <c r="Y45" s="164"/>
      <c r="Z45" s="171"/>
      <c r="AA45" s="181"/>
      <c r="AB45" s="164"/>
      <c r="AC45" s="165"/>
      <c r="AD45" s="165"/>
      <c r="AE45" s="172">
        <f>AE9/$AE$35</f>
        <v>0.09190101425301185</v>
      </c>
      <c r="AF45" s="173">
        <f>AF9/$AF$35</f>
        <v>0.05253479056197466</v>
      </c>
      <c r="AG45" s="173">
        <f>AG9/$AG$35</f>
        <v>0.08077412320552425</v>
      </c>
      <c r="AH45" s="242">
        <f>AH9/$AH$35</f>
        <v>0.07590822792228923</v>
      </c>
      <c r="AI45" s="237" t="s">
        <v>44</v>
      </c>
    </row>
    <row r="46" spans="2:35" ht="14.25">
      <c r="B46" s="53">
        <v>2</v>
      </c>
      <c r="C46" s="4" t="s">
        <v>35</v>
      </c>
      <c r="D46" s="155">
        <f aca="true" t="shared" si="9" ref="D46:D69">D10/$D$35</f>
        <v>0.003453144328319718</v>
      </c>
      <c r="E46" s="155">
        <f aca="true" t="shared" si="10" ref="E46:E69">E10/$E$35</f>
        <v>0.0425531914893617</v>
      </c>
      <c r="F46" s="155">
        <f>F10/$F$35</f>
        <v>0.0033020221750991296</v>
      </c>
      <c r="G46" s="161">
        <f>G10/$G$35</f>
        <v>0.12424826960172472</v>
      </c>
      <c r="H46" s="162">
        <f>H10/$H$35</f>
        <v>0.3333333333333333</v>
      </c>
      <c r="I46" s="163">
        <f>I10/$I$35</f>
        <v>0.3265926986399428</v>
      </c>
      <c r="J46" s="164"/>
      <c r="K46" s="165"/>
      <c r="L46" s="166"/>
      <c r="M46" s="204">
        <f aca="true" t="shared" si="11" ref="M46:M55">M10/$M$35</f>
        <v>0.09045804758276184</v>
      </c>
      <c r="N46" s="174">
        <f aca="true" t="shared" si="12" ref="N46:N55">N10/$N$35</f>
        <v>0.037037037037037035</v>
      </c>
      <c r="O46" s="206">
        <f aca="true" t="shared" si="13" ref="O46:O55">O10/$O$35</f>
        <v>0.0528811411714628</v>
      </c>
      <c r="P46" s="175"/>
      <c r="Q46" s="176"/>
      <c r="R46" s="211"/>
      <c r="S46" s="217">
        <f aca="true" t="shared" si="14" ref="S46:S55">S10/$S$35</f>
        <v>0.1366377685638899</v>
      </c>
      <c r="T46" s="168">
        <f aca="true" t="shared" si="15" ref="T46:T55">T10/$T$35</f>
        <v>0.043478260869565216</v>
      </c>
      <c r="U46" s="169">
        <f aca="true" t="shared" si="16" ref="U46:U55">U10/$U$35</f>
        <v>0.13663776856388996</v>
      </c>
      <c r="V46" s="170">
        <f aca="true" t="shared" si="17" ref="V46:V55">V10/$V$35</f>
        <v>0.16285669359729849</v>
      </c>
      <c r="W46" s="168">
        <f aca="true" t="shared" si="18" ref="W46:W55">W10/$W$35</f>
        <v>0.3125</v>
      </c>
      <c r="X46" s="168">
        <f aca="true" t="shared" si="19" ref="X46:X55">X10/$X$35</f>
        <v>0.6604859354454712</v>
      </c>
      <c r="Y46" s="177"/>
      <c r="Z46" s="176"/>
      <c r="AA46" s="181"/>
      <c r="AB46" s="177"/>
      <c r="AC46" s="178"/>
      <c r="AD46" s="165"/>
      <c r="AE46" s="179"/>
      <c r="AF46" s="173">
        <f aca="true" t="shared" si="20" ref="AF46:AF69">AF10/$AF$35</f>
        <v>0.02791117697455253</v>
      </c>
      <c r="AG46" s="173">
        <f aca="true" t="shared" si="21" ref="AG46:AG69">AG10/$AG$35</f>
        <v>0.07850263492640377</v>
      </c>
      <c r="AH46" s="242">
        <f aca="true" t="shared" si="22" ref="AH46:AH69">AH10/$AH$35</f>
        <v>0.07024582932178307</v>
      </c>
      <c r="AI46" s="238" t="s">
        <v>35</v>
      </c>
    </row>
    <row r="47" spans="2:35" ht="14.25">
      <c r="B47" s="251">
        <v>3</v>
      </c>
      <c r="C47" s="4" t="s">
        <v>51</v>
      </c>
      <c r="D47" s="155">
        <f t="shared" si="9"/>
        <v>0.07027075856984459</v>
      </c>
      <c r="E47" s="155">
        <f t="shared" si="10"/>
        <v>0.10638297872340426</v>
      </c>
      <c r="F47" s="155">
        <f aca="true" t="shared" si="23" ref="F47:F69">F11/$F$35</f>
        <v>0.1679886365852911</v>
      </c>
      <c r="G47" s="161">
        <f>G11/$G$35</f>
        <v>0.07091796210144105</v>
      </c>
      <c r="H47" s="162">
        <f>H11/$H$35</f>
        <v>0.13333333333333333</v>
      </c>
      <c r="I47" s="163">
        <f>I11/$I$35</f>
        <v>0.07456454306848008</v>
      </c>
      <c r="J47" s="195">
        <f>J11/$J$35</f>
        <v>1</v>
      </c>
      <c r="K47" s="182">
        <f>K11/$K$35</f>
        <v>1</v>
      </c>
      <c r="L47" s="180">
        <f>L11/$L$35</f>
        <v>1</v>
      </c>
      <c r="M47" s="204">
        <f t="shared" si="11"/>
        <v>0.17764795529591057</v>
      </c>
      <c r="N47" s="174">
        <f t="shared" si="12"/>
        <v>0.18518518518518517</v>
      </c>
      <c r="O47" s="206">
        <f t="shared" si="13"/>
        <v>0.519258753303834</v>
      </c>
      <c r="P47" s="175"/>
      <c r="Q47" s="176"/>
      <c r="R47" s="181"/>
      <c r="S47" s="217">
        <f t="shared" si="14"/>
        <v>0.0775160196004523</v>
      </c>
      <c r="T47" s="168">
        <f t="shared" si="15"/>
        <v>0.043478260869565216</v>
      </c>
      <c r="U47" s="169">
        <f t="shared" si="16"/>
        <v>0.07751601960045233</v>
      </c>
      <c r="V47" s="170">
        <f t="shared" si="17"/>
        <v>0.0923977746662374</v>
      </c>
      <c r="W47" s="168">
        <f t="shared" si="18"/>
        <v>0.03125</v>
      </c>
      <c r="X47" s="168">
        <f t="shared" si="19"/>
        <v>0.03747308709607869</v>
      </c>
      <c r="Y47" s="177"/>
      <c r="Z47" s="176"/>
      <c r="AA47" s="181"/>
      <c r="AB47" s="177"/>
      <c r="AC47" s="178"/>
      <c r="AD47" s="165"/>
      <c r="AE47" s="172">
        <f aca="true" t="shared" si="24" ref="AE47:AE55">AE11/$AE$35</f>
        <v>0.48456898424315337</v>
      </c>
      <c r="AF47" s="173">
        <f t="shared" si="20"/>
        <v>0.1367550420265358</v>
      </c>
      <c r="AG47" s="173">
        <f t="shared" si="21"/>
        <v>0.08077412320552425</v>
      </c>
      <c r="AH47" s="242">
        <f t="shared" si="22"/>
        <v>0.225213976377341</v>
      </c>
      <c r="AI47" s="238" t="s">
        <v>51</v>
      </c>
    </row>
    <row r="48" spans="2:35" ht="17.25" customHeight="1">
      <c r="B48" s="252"/>
      <c r="C48" s="4" t="s">
        <v>50</v>
      </c>
      <c r="D48" s="155">
        <f t="shared" si="9"/>
        <v>0.2122299590139452</v>
      </c>
      <c r="E48" s="155">
        <f t="shared" si="10"/>
        <v>0.0425531914893617</v>
      </c>
      <c r="F48" s="155">
        <f t="shared" si="23"/>
        <v>0.20294200422993217</v>
      </c>
      <c r="G48" s="177"/>
      <c r="H48" s="176"/>
      <c r="I48" s="181"/>
      <c r="J48" s="164"/>
      <c r="K48" s="165"/>
      <c r="L48" s="166"/>
      <c r="M48" s="204">
        <f t="shared" si="11"/>
        <v>0.05463042926085852</v>
      </c>
      <c r="N48" s="174">
        <f t="shared" si="12"/>
        <v>0.037037037037037035</v>
      </c>
      <c r="O48" s="206">
        <f t="shared" si="13"/>
        <v>0.031936566388501175</v>
      </c>
      <c r="P48" s="175"/>
      <c r="Q48" s="176"/>
      <c r="R48" s="181"/>
      <c r="S48" s="217">
        <f t="shared" si="14"/>
        <v>0.025838673200150767</v>
      </c>
      <c r="T48" s="168">
        <f t="shared" si="15"/>
        <v>0.043478260869565216</v>
      </c>
      <c r="U48" s="169">
        <f t="shared" si="16"/>
        <v>0.02583867320015078</v>
      </c>
      <c r="V48" s="170">
        <f t="shared" si="17"/>
        <v>0.030849175982568727</v>
      </c>
      <c r="W48" s="168">
        <f t="shared" si="18"/>
        <v>0.03125</v>
      </c>
      <c r="X48" s="168">
        <f t="shared" si="19"/>
        <v>0.012511273811656742</v>
      </c>
      <c r="Y48" s="177"/>
      <c r="Z48" s="176"/>
      <c r="AA48" s="181"/>
      <c r="AB48" s="177"/>
      <c r="AC48" s="178"/>
      <c r="AD48" s="165"/>
      <c r="AE48" s="196"/>
      <c r="AF48" s="173">
        <f t="shared" si="20"/>
        <v>0.07746868270544377</v>
      </c>
      <c r="AG48" s="173">
        <f t="shared" si="21"/>
        <v>0.03707068871524623</v>
      </c>
      <c r="AH48" s="242">
        <f t="shared" si="22"/>
        <v>0.11858800447820289</v>
      </c>
      <c r="AI48" s="238" t="s">
        <v>50</v>
      </c>
    </row>
    <row r="49" spans="2:35" ht="14.25">
      <c r="B49" s="53">
        <v>4</v>
      </c>
      <c r="C49" s="4" t="s">
        <v>1</v>
      </c>
      <c r="D49" s="155">
        <f t="shared" si="9"/>
        <v>0.048883119078112464</v>
      </c>
      <c r="E49" s="155">
        <f t="shared" si="10"/>
        <v>0.0425531914893617</v>
      </c>
      <c r="F49" s="155">
        <f t="shared" si="23"/>
        <v>0.04674381602302777</v>
      </c>
      <c r="G49" s="177"/>
      <c r="H49" s="176"/>
      <c r="I49" s="181"/>
      <c r="J49" s="164"/>
      <c r="K49" s="165"/>
      <c r="L49" s="166"/>
      <c r="M49" s="204">
        <f t="shared" si="11"/>
        <v>0.03681314029294725</v>
      </c>
      <c r="N49" s="174">
        <f t="shared" si="12"/>
        <v>0.037037037037037035</v>
      </c>
      <c r="O49" s="206">
        <f t="shared" si="13"/>
        <v>0.021520704025975314</v>
      </c>
      <c r="P49" s="175"/>
      <c r="Q49" s="176"/>
      <c r="R49" s="181"/>
      <c r="S49" s="217">
        <f t="shared" si="14"/>
        <v>0.06822465133810779</v>
      </c>
      <c r="T49" s="168">
        <f t="shared" si="15"/>
        <v>0.043478260869565216</v>
      </c>
      <c r="U49" s="169">
        <f t="shared" si="16"/>
        <v>0.06822465133810782</v>
      </c>
      <c r="V49" s="170">
        <f t="shared" si="17"/>
        <v>0.08131603183754765</v>
      </c>
      <c r="W49" s="168">
        <f t="shared" si="18"/>
        <v>0.03125</v>
      </c>
      <c r="X49" s="168">
        <f t="shared" si="19"/>
        <v>0.0329787460181049</v>
      </c>
      <c r="Y49" s="214">
        <f>Y13/$Y$35</f>
        <v>0.15777752196089542</v>
      </c>
      <c r="Z49" s="182">
        <f>Z13/$Z$35</f>
        <v>0.1</v>
      </c>
      <c r="AA49" s="222">
        <f>AA13/$AA$35</f>
        <v>0.16220589702379754</v>
      </c>
      <c r="AB49" s="220">
        <f>AB13/$AB$35</f>
        <v>0.18849373560312374</v>
      </c>
      <c r="AC49" s="183">
        <f>AC13/$AC$35</f>
        <v>0.0759493670886076</v>
      </c>
      <c r="AD49" s="183">
        <f>AD13/$AD$35</f>
        <v>0.10807432807887009</v>
      </c>
      <c r="AE49" s="172">
        <f t="shared" si="24"/>
        <v>0.049459454943439105</v>
      </c>
      <c r="AF49" s="173">
        <f t="shared" si="20"/>
        <v>0.08267302660522843</v>
      </c>
      <c r="AG49" s="173">
        <f t="shared" si="21"/>
        <v>0.03825186262038888</v>
      </c>
      <c r="AH49" s="242">
        <f t="shared" si="22"/>
        <v>0.04434502253650076</v>
      </c>
      <c r="AI49" s="238" t="s">
        <v>1</v>
      </c>
    </row>
    <row r="50" spans="2:35" ht="14.25">
      <c r="B50" s="53">
        <v>5</v>
      </c>
      <c r="C50" s="4" t="s">
        <v>2</v>
      </c>
      <c r="D50" s="155">
        <f t="shared" si="9"/>
        <v>0.031748529499614625</v>
      </c>
      <c r="E50" s="155">
        <f t="shared" si="10"/>
        <v>0.0425531914893617</v>
      </c>
      <c r="F50" s="155">
        <f t="shared" si="23"/>
        <v>0.03035909839468778</v>
      </c>
      <c r="G50" s="177"/>
      <c r="H50" s="176"/>
      <c r="I50" s="181"/>
      <c r="J50" s="164"/>
      <c r="K50" s="165"/>
      <c r="L50" s="166"/>
      <c r="M50" s="204">
        <f t="shared" si="11"/>
        <v>0.0012192024384048768</v>
      </c>
      <c r="N50" s="174">
        <f t="shared" si="12"/>
        <v>0.037037037037037035</v>
      </c>
      <c r="O50" s="206">
        <f t="shared" si="13"/>
        <v>0.0007127372078519883</v>
      </c>
      <c r="P50" s="175"/>
      <c r="Q50" s="176"/>
      <c r="R50" s="181"/>
      <c r="S50" s="217">
        <f t="shared" si="14"/>
        <v>0.019600452318130415</v>
      </c>
      <c r="T50" s="168">
        <f t="shared" si="15"/>
        <v>0.043478260869565216</v>
      </c>
      <c r="U50" s="169">
        <f t="shared" si="16"/>
        <v>0.019600452318130422</v>
      </c>
      <c r="V50" s="170">
        <f t="shared" si="17"/>
        <v>0.023361511909129714</v>
      </c>
      <c r="W50" s="168">
        <f t="shared" si="18"/>
        <v>0.03125</v>
      </c>
      <c r="X50" s="168">
        <f t="shared" si="19"/>
        <v>0.009474556867079861</v>
      </c>
      <c r="Y50" s="214">
        <f>Y14/$Y$35</f>
        <v>0.03276423916123547</v>
      </c>
      <c r="Z50" s="182">
        <f>Z14/$Z$35</f>
        <v>0.1</v>
      </c>
      <c r="AA50" s="222">
        <f>AA14/$AA$35</f>
        <v>0.03368383998810444</v>
      </c>
      <c r="AB50" s="177"/>
      <c r="AC50" s="178"/>
      <c r="AD50" s="165"/>
      <c r="AE50" s="172">
        <f t="shared" si="24"/>
        <v>0.0058315370862365695</v>
      </c>
      <c r="AF50" s="173">
        <f t="shared" si="20"/>
        <v>0.019846250028943895</v>
      </c>
      <c r="AG50" s="173">
        <f t="shared" si="21"/>
        <v>0.03770670543339996</v>
      </c>
      <c r="AH50" s="242">
        <f t="shared" si="22"/>
        <v>0.019861595911960128</v>
      </c>
      <c r="AI50" s="238" t="s">
        <v>2</v>
      </c>
    </row>
    <row r="51" spans="2:35" ht="14.25">
      <c r="B51" s="53">
        <v>6</v>
      </c>
      <c r="C51" s="4" t="s">
        <v>3</v>
      </c>
      <c r="D51" s="155">
        <f t="shared" si="9"/>
        <v>0.0023749473650468947</v>
      </c>
      <c r="E51" s="155">
        <f t="shared" si="10"/>
        <v>0.02127659574468085</v>
      </c>
      <c r="F51" s="155">
        <f t="shared" si="23"/>
        <v>0.0011355055159096164</v>
      </c>
      <c r="G51" s="177"/>
      <c r="H51" s="176"/>
      <c r="I51" s="181"/>
      <c r="J51" s="164"/>
      <c r="K51" s="165"/>
      <c r="L51" s="166"/>
      <c r="M51" s="204">
        <f t="shared" si="11"/>
        <v>0.002472271611209889</v>
      </c>
      <c r="N51" s="174">
        <f t="shared" si="12"/>
        <v>0.037037037037037035</v>
      </c>
      <c r="O51" s="206">
        <f t="shared" si="13"/>
        <v>0.0014452726714776429</v>
      </c>
      <c r="P51" s="175"/>
      <c r="Q51" s="176"/>
      <c r="R51" s="181"/>
      <c r="S51" s="217">
        <f t="shared" si="14"/>
        <v>0.013569543912551826</v>
      </c>
      <c r="T51" s="168">
        <f t="shared" si="15"/>
        <v>0.043478260869565216</v>
      </c>
      <c r="U51" s="169">
        <f t="shared" si="16"/>
        <v>0.01356954391255183</v>
      </c>
      <c r="V51" s="170">
        <f t="shared" si="17"/>
        <v>0</v>
      </c>
      <c r="W51" s="168">
        <f t="shared" si="18"/>
        <v>0.03125</v>
      </c>
      <c r="X51" s="168">
        <f t="shared" si="19"/>
        <v>0</v>
      </c>
      <c r="Y51" s="179"/>
      <c r="Z51" s="176"/>
      <c r="AA51" s="207"/>
      <c r="AB51" s="220">
        <f>AB15/$AB$35</f>
        <v>0.08483622675431203</v>
      </c>
      <c r="AC51" s="183">
        <f>AC15/$AC$35</f>
        <v>0.1518987341772152</v>
      </c>
      <c r="AD51" s="183">
        <f>AD15/$AD$35</f>
        <v>0.09728300172822285</v>
      </c>
      <c r="AE51" s="172">
        <f t="shared" si="24"/>
        <v>0.009514261366484535</v>
      </c>
      <c r="AF51" s="173">
        <f t="shared" si="20"/>
        <v>0.00973765253432746</v>
      </c>
      <c r="AG51" s="173">
        <f t="shared" si="21"/>
        <v>0.03389060512447755</v>
      </c>
      <c r="AH51" s="242">
        <f t="shared" si="22"/>
        <v>0.003915905109217382</v>
      </c>
      <c r="AI51" s="238" t="s">
        <v>3</v>
      </c>
    </row>
    <row r="52" spans="2:35" ht="14.25">
      <c r="B52" s="53">
        <v>7</v>
      </c>
      <c r="C52" s="4" t="s">
        <v>34</v>
      </c>
      <c r="D52" s="155">
        <f t="shared" si="9"/>
        <v>0.01671059590780542</v>
      </c>
      <c r="E52" s="155">
        <f t="shared" si="10"/>
        <v>0.0425531914893617</v>
      </c>
      <c r="F52" s="155">
        <f t="shared" si="23"/>
        <v>0.015979279462536675</v>
      </c>
      <c r="G52" s="177"/>
      <c r="H52" s="176"/>
      <c r="I52" s="181"/>
      <c r="J52" s="164"/>
      <c r="K52" s="165"/>
      <c r="L52" s="166"/>
      <c r="M52" s="204">
        <f t="shared" si="11"/>
        <v>0.014620269240538481</v>
      </c>
      <c r="N52" s="174">
        <f t="shared" si="12"/>
        <v>0.037037037037037035</v>
      </c>
      <c r="O52" s="206">
        <f t="shared" si="13"/>
        <v>0.00854690701749176</v>
      </c>
      <c r="P52" s="175"/>
      <c r="Q52" s="176"/>
      <c r="R52" s="181"/>
      <c r="S52" s="217">
        <f t="shared" si="14"/>
        <v>0.0542781756502073</v>
      </c>
      <c r="T52" s="168">
        <f t="shared" si="15"/>
        <v>0.043478260869565216</v>
      </c>
      <c r="U52" s="169">
        <f t="shared" si="16"/>
        <v>0.05427817565020732</v>
      </c>
      <c r="V52" s="170">
        <f t="shared" si="17"/>
        <v>0.06469341759451305</v>
      </c>
      <c r="W52" s="168">
        <f t="shared" si="18"/>
        <v>0.03125</v>
      </c>
      <c r="X52" s="168">
        <f t="shared" si="19"/>
        <v>0.026237234401144234</v>
      </c>
      <c r="Y52" s="214">
        <f>Y16/$Y$35</f>
        <v>0.12565528478322469</v>
      </c>
      <c r="Z52" s="182">
        <f>Z16/$Z$35</f>
        <v>0.2</v>
      </c>
      <c r="AA52" s="222">
        <f>AA16/$AA$35</f>
        <v>0.2583641564492984</v>
      </c>
      <c r="AB52" s="220">
        <f>AB16/$AB$35</f>
        <v>0.1919883139502219</v>
      </c>
      <c r="AC52" s="183">
        <f>AC16/$AC$35</f>
        <v>0.1518987341772152</v>
      </c>
      <c r="AD52" s="183">
        <f>AD16/$AD$35</f>
        <v>0.22015594271899547</v>
      </c>
      <c r="AE52" s="172">
        <f t="shared" si="24"/>
        <v>0.025678814309823383</v>
      </c>
      <c r="AF52" s="173">
        <f t="shared" si="20"/>
        <v>0.05831477064857481</v>
      </c>
      <c r="AG52" s="173">
        <f t="shared" si="21"/>
        <v>0.03934217699436671</v>
      </c>
      <c r="AH52" s="242">
        <f t="shared" si="22"/>
        <v>0.026474880892039577</v>
      </c>
      <c r="AI52" s="238" t="s">
        <v>34</v>
      </c>
    </row>
    <row r="53" spans="2:35" ht="14.25">
      <c r="B53" s="53">
        <v>8</v>
      </c>
      <c r="C53" s="4" t="s">
        <v>4</v>
      </c>
      <c r="D53" s="155">
        <f t="shared" si="9"/>
        <v>0.032191464468310484</v>
      </c>
      <c r="E53" s="155">
        <f t="shared" si="10"/>
        <v>0.0425531914893617</v>
      </c>
      <c r="F53" s="155">
        <f t="shared" si="23"/>
        <v>0.030782648918413577</v>
      </c>
      <c r="G53" s="177"/>
      <c r="H53" s="176"/>
      <c r="I53" s="181"/>
      <c r="J53" s="164"/>
      <c r="K53" s="165"/>
      <c r="L53" s="166"/>
      <c r="M53" s="204">
        <f t="shared" si="11"/>
        <v>0.051138768944204556</v>
      </c>
      <c r="N53" s="174">
        <f t="shared" si="12"/>
        <v>0.037037037037037035</v>
      </c>
      <c r="O53" s="206">
        <f t="shared" si="13"/>
        <v>0.029895366218236175</v>
      </c>
      <c r="P53" s="175"/>
      <c r="Q53" s="176"/>
      <c r="R53" s="181"/>
      <c r="S53" s="217">
        <f t="shared" si="14"/>
        <v>0.010459856765925365</v>
      </c>
      <c r="T53" s="168">
        <f t="shared" si="15"/>
        <v>0.043478260869565216</v>
      </c>
      <c r="U53" s="169">
        <f t="shared" si="16"/>
        <v>0.01045985676592537</v>
      </c>
      <c r="V53" s="170">
        <f t="shared" si="17"/>
        <v>0.007487664073439011</v>
      </c>
      <c r="W53" s="168">
        <f t="shared" si="18"/>
        <v>0.03125</v>
      </c>
      <c r="X53" s="168">
        <f t="shared" si="19"/>
        <v>0.003036716944576879</v>
      </c>
      <c r="Y53" s="179"/>
      <c r="Z53" s="176"/>
      <c r="AA53" s="207"/>
      <c r="AB53" s="220">
        <f>AB17/$AB$35</f>
        <v>0.11272543401314677</v>
      </c>
      <c r="AC53" s="183">
        <f>AC17/$AC$35</f>
        <v>0.1518987341772152</v>
      </c>
      <c r="AD53" s="183">
        <f>AD17/$AD$35</f>
        <v>0.12926398322351412</v>
      </c>
      <c r="AE53" s="172">
        <f t="shared" si="24"/>
        <v>0.003381957324510836</v>
      </c>
      <c r="AF53" s="173">
        <f t="shared" si="20"/>
        <v>0.027705096441058653</v>
      </c>
      <c r="AG53" s="173">
        <f t="shared" si="21"/>
        <v>0.03825186262038888</v>
      </c>
      <c r="AH53" s="242">
        <f t="shared" si="22"/>
        <v>0.02542644127297326</v>
      </c>
      <c r="AI53" s="238" t="s">
        <v>4</v>
      </c>
    </row>
    <row r="54" spans="2:35" ht="14.25">
      <c r="B54" s="53">
        <v>9</v>
      </c>
      <c r="C54" s="5" t="s">
        <v>6</v>
      </c>
      <c r="D54" s="155">
        <f t="shared" si="9"/>
        <v>0.028152596924807424</v>
      </c>
      <c r="E54" s="155">
        <f t="shared" si="10"/>
        <v>0.0425531914893617</v>
      </c>
      <c r="F54" s="155">
        <f t="shared" si="23"/>
        <v>0.02692053690601915</v>
      </c>
      <c r="G54" s="177"/>
      <c r="H54" s="176"/>
      <c r="I54" s="181"/>
      <c r="J54" s="164"/>
      <c r="K54" s="165"/>
      <c r="L54" s="166"/>
      <c r="M54" s="204">
        <f t="shared" si="11"/>
        <v>0.03451020235373804</v>
      </c>
      <c r="N54" s="174">
        <f t="shared" si="12"/>
        <v>0.037037037037037035</v>
      </c>
      <c r="O54" s="206">
        <f t="shared" si="13"/>
        <v>0.020174422633366003</v>
      </c>
      <c r="P54" s="175"/>
      <c r="Q54" s="176"/>
      <c r="R54" s="181"/>
      <c r="S54" s="217">
        <f t="shared" si="14"/>
        <v>0.03807010931021484</v>
      </c>
      <c r="T54" s="168">
        <f t="shared" si="15"/>
        <v>0.043478260869565216</v>
      </c>
      <c r="U54" s="169">
        <f t="shared" si="16"/>
        <v>0.03807010931021486</v>
      </c>
      <c r="V54" s="170">
        <f t="shared" si="17"/>
        <v>0.014975328146878021</v>
      </c>
      <c r="W54" s="168">
        <f t="shared" si="18"/>
        <v>0.03125</v>
      </c>
      <c r="X54" s="168">
        <f t="shared" si="19"/>
        <v>0.006073433889153758</v>
      </c>
      <c r="Y54" s="179"/>
      <c r="Z54" s="176"/>
      <c r="AA54" s="207"/>
      <c r="AB54" s="177"/>
      <c r="AC54" s="178"/>
      <c r="AD54" s="165"/>
      <c r="AE54" s="172">
        <f t="shared" si="24"/>
        <v>0.002071950139522449</v>
      </c>
      <c r="AF54" s="173">
        <f t="shared" si="20"/>
        <v>0.01581587051659064</v>
      </c>
      <c r="AG54" s="173">
        <f t="shared" si="21"/>
        <v>0.03716154824641105</v>
      </c>
      <c r="AH54" s="242">
        <f t="shared" si="22"/>
        <v>0.022524021548114316</v>
      </c>
      <c r="AI54" s="239" t="s">
        <v>6</v>
      </c>
    </row>
    <row r="55" spans="2:35" ht="14.25">
      <c r="B55" s="53">
        <v>10</v>
      </c>
      <c r="C55" s="5" t="s">
        <v>5</v>
      </c>
      <c r="D55" s="155">
        <f t="shared" si="9"/>
        <v>0.02932987144686748</v>
      </c>
      <c r="E55" s="155">
        <f t="shared" si="10"/>
        <v>0.0425531914893617</v>
      </c>
      <c r="F55" s="155">
        <f t="shared" si="23"/>
        <v>0.028046289613816663</v>
      </c>
      <c r="G55" s="177"/>
      <c r="H55" s="176"/>
      <c r="I55" s="181"/>
      <c r="J55" s="164"/>
      <c r="K55" s="165"/>
      <c r="L55" s="166"/>
      <c r="M55" s="204">
        <f t="shared" si="11"/>
        <v>0.021413936161205654</v>
      </c>
      <c r="N55" s="174">
        <f t="shared" si="12"/>
        <v>0.037037037037037035</v>
      </c>
      <c r="O55" s="206">
        <f t="shared" si="13"/>
        <v>0.012518437125689227</v>
      </c>
      <c r="P55" s="175"/>
      <c r="Q55" s="176"/>
      <c r="R55" s="181"/>
      <c r="S55" s="217">
        <f t="shared" si="14"/>
        <v>0.031398416886543525</v>
      </c>
      <c r="T55" s="168">
        <f t="shared" si="15"/>
        <v>0.043478260869565216</v>
      </c>
      <c r="U55" s="169">
        <f t="shared" si="16"/>
        <v>0.03139841688654354</v>
      </c>
      <c r="V55" s="170">
        <f t="shared" si="17"/>
        <v>0.03833684005600774</v>
      </c>
      <c r="W55" s="168">
        <f t="shared" si="18"/>
        <v>0.03125</v>
      </c>
      <c r="X55" s="168">
        <f t="shared" si="19"/>
        <v>0.01554799075623362</v>
      </c>
      <c r="Y55" s="214">
        <f>Y19/$Y$35</f>
        <v>0.028374273873618582</v>
      </c>
      <c r="Z55" s="182">
        <f>Z19/$Z$35</f>
        <v>0.03333333333333333</v>
      </c>
      <c r="AA55" s="222">
        <f>AA19/$AA$35</f>
        <v>0.009723553538908436</v>
      </c>
      <c r="AB55" s="177"/>
      <c r="AC55" s="178"/>
      <c r="AD55" s="165"/>
      <c r="AE55" s="172">
        <f t="shared" si="24"/>
        <v>0.022173208347953947</v>
      </c>
      <c r="AF55" s="173">
        <f t="shared" si="20"/>
        <v>0.024401324472642233</v>
      </c>
      <c r="AG55" s="173">
        <f t="shared" si="21"/>
        <v>0.037343267308740685</v>
      </c>
      <c r="AH55" s="242">
        <f t="shared" si="22"/>
        <v>0.022365384299710425</v>
      </c>
      <c r="AI55" s="239" t="s">
        <v>5</v>
      </c>
    </row>
    <row r="56" spans="2:35" ht="14.25">
      <c r="B56" s="53">
        <v>11</v>
      </c>
      <c r="C56" s="4" t="s">
        <v>20</v>
      </c>
      <c r="D56" s="156"/>
      <c r="E56" s="157"/>
      <c r="F56" s="158"/>
      <c r="G56" s="177"/>
      <c r="H56" s="176"/>
      <c r="I56" s="181"/>
      <c r="J56" s="164"/>
      <c r="K56" s="165"/>
      <c r="L56" s="166"/>
      <c r="M56" s="179"/>
      <c r="N56" s="176"/>
      <c r="O56" s="207"/>
      <c r="P56" s="175"/>
      <c r="Q56" s="176"/>
      <c r="R56" s="181"/>
      <c r="S56" s="177"/>
      <c r="T56" s="176"/>
      <c r="U56" s="181"/>
      <c r="V56" s="175"/>
      <c r="W56" s="176"/>
      <c r="X56" s="181"/>
      <c r="Y56" s="214">
        <f>Y20/$Y$35</f>
        <v>0.07349815811844713</v>
      </c>
      <c r="Z56" s="182">
        <f>Z20/$Z$35</f>
        <v>0.03333333333333333</v>
      </c>
      <c r="AA56" s="222">
        <f>AA20/$AA$35</f>
        <v>0.025187015486600614</v>
      </c>
      <c r="AB56" s="177"/>
      <c r="AC56" s="178"/>
      <c r="AD56" s="165"/>
      <c r="AE56" s="179"/>
      <c r="AF56" s="173">
        <f t="shared" si="20"/>
        <v>0.015374997105610485</v>
      </c>
      <c r="AG56" s="173">
        <f t="shared" si="21"/>
        <v>0.00018171906232963836</v>
      </c>
      <c r="AH56" s="242">
        <f t="shared" si="22"/>
        <v>0.0005185346703760222</v>
      </c>
      <c r="AI56" s="238" t="s">
        <v>20</v>
      </c>
    </row>
    <row r="57" spans="2:35" ht="14.25">
      <c r="B57" s="53">
        <v>12</v>
      </c>
      <c r="C57" s="5" t="s">
        <v>7</v>
      </c>
      <c r="D57" s="155">
        <f t="shared" si="9"/>
        <v>0.008854328305147227</v>
      </c>
      <c r="E57" s="155">
        <f t="shared" si="10"/>
        <v>0.0425531914893617</v>
      </c>
      <c r="F57" s="155">
        <f t="shared" si="23"/>
        <v>0.008466830699610723</v>
      </c>
      <c r="G57" s="177"/>
      <c r="H57" s="176"/>
      <c r="I57" s="181"/>
      <c r="J57" s="164"/>
      <c r="K57" s="165"/>
      <c r="L57" s="166"/>
      <c r="M57" s="204">
        <f aca="true" t="shared" si="25" ref="M57:M62">M21/$M$35</f>
        <v>0.019361612056557446</v>
      </c>
      <c r="N57" s="174">
        <f aca="true" t="shared" si="26" ref="N57:N62">N21/$N$35</f>
        <v>0.037037037037037035</v>
      </c>
      <c r="O57" s="206">
        <f aca="true" t="shared" si="27" ref="O57:O62">O21/$O$35</f>
        <v>0.011318662825805048</v>
      </c>
      <c r="P57" s="175"/>
      <c r="Q57" s="176"/>
      <c r="R57" s="181"/>
      <c r="S57" s="217">
        <f aca="true" t="shared" si="28" ref="S57:S62">S21/$S$35</f>
        <v>0.022370900866943075</v>
      </c>
      <c r="T57" s="168">
        <f aca="true" t="shared" si="29" ref="T57:T62">T21/$T$35</f>
        <v>0.043478260869565216</v>
      </c>
      <c r="U57" s="169">
        <f aca="true" t="shared" si="30" ref="U57:U62">U21/$U$35</f>
        <v>0.022370900866943086</v>
      </c>
      <c r="V57" s="170">
        <f aca="true" t="shared" si="31" ref="V57:V62">V21/$V$35</f>
        <v>0.026663571765516317</v>
      </c>
      <c r="W57" s="168">
        <f aca="true" t="shared" si="32" ref="W57:W62">W21/$W$35</f>
        <v>0.03125</v>
      </c>
      <c r="X57" s="168">
        <f aca="true" t="shared" si="33" ref="X57:X62">X21/$X$35</f>
        <v>0.010813749039638266</v>
      </c>
      <c r="Y57" s="179"/>
      <c r="Z57" s="176"/>
      <c r="AA57" s="207"/>
      <c r="AB57" s="220">
        <f>AB21/$AB$35</f>
        <v>0.21539412326535196</v>
      </c>
      <c r="AC57" s="183">
        <f>AC21/$AC$35</f>
        <v>0.1518987341772152</v>
      </c>
      <c r="AD57" s="183">
        <f>AD21/$AD$35</f>
        <v>0.2469957430633515</v>
      </c>
      <c r="AE57" s="172">
        <f aca="true" t="shared" si="34" ref="AE57:AE62">AE21/$AE$35</f>
        <v>0.004992731465236352</v>
      </c>
      <c r="AF57" s="173">
        <f t="shared" si="20"/>
        <v>0.026106930326255585</v>
      </c>
      <c r="AG57" s="173">
        <f t="shared" si="21"/>
        <v>0.03825186262038888</v>
      </c>
      <c r="AH57" s="242">
        <f t="shared" si="22"/>
        <v>0.013323654644226888</v>
      </c>
      <c r="AI57" s="239" t="s">
        <v>7</v>
      </c>
    </row>
    <row r="58" spans="2:35" ht="14.25">
      <c r="B58" s="53">
        <v>13</v>
      </c>
      <c r="C58" s="6" t="s">
        <v>8</v>
      </c>
      <c r="D58" s="155">
        <f t="shared" si="9"/>
        <v>0.04490544649738975</v>
      </c>
      <c r="E58" s="155">
        <f t="shared" si="10"/>
        <v>0.0425531914893617</v>
      </c>
      <c r="F58" s="155">
        <f t="shared" si="23"/>
        <v>0.04294022085930598</v>
      </c>
      <c r="G58" s="177"/>
      <c r="H58" s="176"/>
      <c r="I58" s="181"/>
      <c r="J58" s="164"/>
      <c r="K58" s="165"/>
      <c r="L58" s="166"/>
      <c r="M58" s="204">
        <f t="shared" si="25"/>
        <v>0.07752095504191009</v>
      </c>
      <c r="N58" s="174">
        <f t="shared" si="26"/>
        <v>0.037037037037037035</v>
      </c>
      <c r="O58" s="206">
        <f t="shared" si="27"/>
        <v>0.04531820746592226</v>
      </c>
      <c r="P58" s="175"/>
      <c r="Q58" s="176"/>
      <c r="R58" s="181"/>
      <c r="S58" s="217">
        <f t="shared" si="28"/>
        <v>0.0439125518281191</v>
      </c>
      <c r="T58" s="168">
        <f t="shared" si="29"/>
        <v>0.043478260869565216</v>
      </c>
      <c r="U58" s="169">
        <f t="shared" si="30"/>
        <v>0.043912551828119116</v>
      </c>
      <c r="V58" s="170">
        <f t="shared" si="31"/>
        <v>0.052338771873338685</v>
      </c>
      <c r="W58" s="168">
        <f t="shared" si="32"/>
        <v>0.03125</v>
      </c>
      <c r="X58" s="168">
        <f t="shared" si="33"/>
        <v>0.021226651442592386</v>
      </c>
      <c r="Y58" s="214">
        <f>Y22/$Y$35</f>
        <v>0.10956095919523942</v>
      </c>
      <c r="Z58" s="182">
        <f>Z22/$Z$35</f>
        <v>0.2</v>
      </c>
      <c r="AA58" s="222">
        <f>AA22/$AA$35</f>
        <v>0.2252720595961201</v>
      </c>
      <c r="AB58" s="177"/>
      <c r="AC58" s="178"/>
      <c r="AD58" s="165"/>
      <c r="AE58" s="172">
        <f t="shared" si="34"/>
        <v>0.018046017344227783</v>
      </c>
      <c r="AF58" s="173">
        <f t="shared" si="20"/>
        <v>0.0546090258642647</v>
      </c>
      <c r="AG58" s="173">
        <f t="shared" si="21"/>
        <v>0.03825186262038888</v>
      </c>
      <c r="AH58" s="242">
        <f t="shared" si="22"/>
        <v>0.04250641104864939</v>
      </c>
      <c r="AI58" s="240" t="s">
        <v>8</v>
      </c>
    </row>
    <row r="59" spans="2:35" ht="14.25">
      <c r="B59" s="53">
        <v>14</v>
      </c>
      <c r="C59" s="6" t="s">
        <v>9</v>
      </c>
      <c r="D59" s="155">
        <f t="shared" si="9"/>
        <v>0.00494367877889823</v>
      </c>
      <c r="E59" s="155">
        <f t="shared" si="10"/>
        <v>0.0425531914893617</v>
      </c>
      <c r="F59" s="155">
        <f t="shared" si="23"/>
        <v>0.004727325417768501</v>
      </c>
      <c r="G59" s="177"/>
      <c r="H59" s="176"/>
      <c r="I59" s="181"/>
      <c r="J59" s="164"/>
      <c r="K59" s="165"/>
      <c r="L59" s="166"/>
      <c r="M59" s="204">
        <f t="shared" si="25"/>
        <v>0.004775209550419101</v>
      </c>
      <c r="N59" s="174">
        <f t="shared" si="26"/>
        <v>0.037037037037037035</v>
      </c>
      <c r="O59" s="206">
        <f t="shared" si="27"/>
        <v>0.002791554064086954</v>
      </c>
      <c r="P59" s="175"/>
      <c r="Q59" s="176"/>
      <c r="R59" s="181"/>
      <c r="S59" s="217">
        <f t="shared" si="28"/>
        <v>0.032416132679984916</v>
      </c>
      <c r="T59" s="168">
        <f t="shared" si="29"/>
        <v>0.043478260869565216</v>
      </c>
      <c r="U59" s="169">
        <f t="shared" si="30"/>
        <v>0.03241613267998493</v>
      </c>
      <c r="V59" s="170">
        <f t="shared" si="31"/>
        <v>0.03863634661894529</v>
      </c>
      <c r="W59" s="168">
        <f t="shared" si="32"/>
        <v>0.03125</v>
      </c>
      <c r="X59" s="168">
        <f t="shared" si="33"/>
        <v>0.015669459434016694</v>
      </c>
      <c r="Y59" s="179"/>
      <c r="Z59" s="176"/>
      <c r="AA59" s="207"/>
      <c r="AB59" s="177"/>
      <c r="AC59" s="178"/>
      <c r="AD59" s="165"/>
      <c r="AE59" s="172">
        <f t="shared" si="34"/>
        <v>0.0059184253178939635</v>
      </c>
      <c r="AF59" s="173">
        <f t="shared" si="20"/>
        <v>0.006230578646351913</v>
      </c>
      <c r="AG59" s="173">
        <f t="shared" si="21"/>
        <v>0.03716154824641105</v>
      </c>
      <c r="AH59" s="242">
        <f t="shared" si="22"/>
        <v>0.007428946263986597</v>
      </c>
      <c r="AI59" s="240" t="s">
        <v>9</v>
      </c>
    </row>
    <row r="60" spans="2:35" ht="14.25">
      <c r="B60" s="53">
        <v>15</v>
      </c>
      <c r="C60" s="6" t="s">
        <v>10</v>
      </c>
      <c r="D60" s="155">
        <f t="shared" si="9"/>
        <v>0.015153038402753194</v>
      </c>
      <c r="E60" s="155">
        <f t="shared" si="10"/>
        <v>0.0425531914893617</v>
      </c>
      <c r="F60" s="155">
        <f t="shared" si="23"/>
        <v>0.014489886337987742</v>
      </c>
      <c r="G60" s="177"/>
      <c r="H60" s="176"/>
      <c r="I60" s="181"/>
      <c r="J60" s="164"/>
      <c r="K60" s="165"/>
      <c r="L60" s="166"/>
      <c r="M60" s="204">
        <f t="shared" si="25"/>
        <v>0.008862924392515452</v>
      </c>
      <c r="N60" s="174">
        <f t="shared" si="26"/>
        <v>0.037037037037037035</v>
      </c>
      <c r="O60" s="206">
        <f t="shared" si="27"/>
        <v>0.005181203535968482</v>
      </c>
      <c r="P60" s="175"/>
      <c r="Q60" s="176"/>
      <c r="R60" s="181"/>
      <c r="S60" s="217">
        <f t="shared" si="28"/>
        <v>0.012721447418017336</v>
      </c>
      <c r="T60" s="168">
        <f t="shared" si="29"/>
        <v>0.043478260869565216</v>
      </c>
      <c r="U60" s="169">
        <f t="shared" si="30"/>
        <v>0.012721447418017342</v>
      </c>
      <c r="V60" s="170">
        <f t="shared" si="31"/>
        <v>0.014825574865409242</v>
      </c>
      <c r="W60" s="168">
        <f t="shared" si="32"/>
        <v>0.03125</v>
      </c>
      <c r="X60" s="168">
        <f t="shared" si="33"/>
        <v>0.00601269955026222</v>
      </c>
      <c r="Y60" s="179"/>
      <c r="Z60" s="176"/>
      <c r="AA60" s="207"/>
      <c r="AB60" s="177"/>
      <c r="AC60" s="178"/>
      <c r="AD60" s="165"/>
      <c r="AE60" s="172">
        <f t="shared" si="34"/>
        <v>0.10108443196818555</v>
      </c>
      <c r="AF60" s="173">
        <f t="shared" si="20"/>
        <v>0.02126565864727812</v>
      </c>
      <c r="AG60" s="173">
        <f t="shared" si="21"/>
        <v>0.03716154824641105</v>
      </c>
      <c r="AH60" s="242">
        <f t="shared" si="22"/>
        <v>0.0132484983540507</v>
      </c>
      <c r="AI60" s="240" t="s">
        <v>10</v>
      </c>
    </row>
    <row r="61" spans="2:35" ht="14.25">
      <c r="B61" s="53">
        <v>16</v>
      </c>
      <c r="C61" s="6" t="s">
        <v>11</v>
      </c>
      <c r="D61" s="155">
        <f t="shared" si="9"/>
        <v>0.002112683238845397</v>
      </c>
      <c r="E61" s="155">
        <f t="shared" si="10"/>
        <v>0.0425531914893617</v>
      </c>
      <c r="F61" s="155">
        <f t="shared" si="23"/>
        <v>0.0020202245375079064</v>
      </c>
      <c r="G61" s="184"/>
      <c r="H61" s="159"/>
      <c r="I61" s="181"/>
      <c r="J61" s="164"/>
      <c r="K61" s="165"/>
      <c r="L61" s="166"/>
      <c r="M61" s="204">
        <f t="shared" si="25"/>
        <v>0.006096012192024384</v>
      </c>
      <c r="N61" s="174">
        <f t="shared" si="26"/>
        <v>0.037037037037037035</v>
      </c>
      <c r="O61" s="206">
        <f t="shared" si="27"/>
        <v>0.003563686039259941</v>
      </c>
      <c r="P61" s="185"/>
      <c r="Q61" s="159"/>
      <c r="R61" s="181"/>
      <c r="S61" s="217">
        <f t="shared" si="28"/>
        <v>0.012438748586505838</v>
      </c>
      <c r="T61" s="168">
        <f t="shared" si="29"/>
        <v>0.043478260869565216</v>
      </c>
      <c r="U61" s="169">
        <f t="shared" si="30"/>
        <v>0.012438748586505845</v>
      </c>
      <c r="V61" s="170">
        <f t="shared" si="31"/>
        <v>0.014825574865409242</v>
      </c>
      <c r="W61" s="168">
        <f t="shared" si="32"/>
        <v>0.03125</v>
      </c>
      <c r="X61" s="168">
        <f t="shared" si="33"/>
        <v>0.00601269955026222</v>
      </c>
      <c r="Y61" s="214">
        <f>Y25/$Y$35</f>
        <v>0.08019490294701047</v>
      </c>
      <c r="Z61" s="182">
        <f>Z25/$Z$35</f>
        <v>0.016666666666666666</v>
      </c>
      <c r="AA61" s="222">
        <f>AA25/$AA$35</f>
        <v>0.013740958373525713</v>
      </c>
      <c r="AB61" s="184"/>
      <c r="AC61" s="186"/>
      <c r="AD61" s="165"/>
      <c r="AE61" s="172">
        <f t="shared" si="34"/>
        <v>0.0030143532674987887</v>
      </c>
      <c r="AF61" s="173">
        <f t="shared" si="20"/>
        <v>0.019921272605182113</v>
      </c>
      <c r="AG61" s="173">
        <f t="shared" si="21"/>
        <v>0.03725240777757587</v>
      </c>
      <c r="AH61" s="242">
        <f t="shared" si="22"/>
        <v>0.003737268353421425</v>
      </c>
      <c r="AI61" s="240" t="s">
        <v>11</v>
      </c>
    </row>
    <row r="62" spans="2:35" ht="14.25">
      <c r="B62" s="53">
        <v>17</v>
      </c>
      <c r="C62" s="6" t="s">
        <v>12</v>
      </c>
      <c r="D62" s="155">
        <f t="shared" si="9"/>
        <v>0.016815501558286018</v>
      </c>
      <c r="E62" s="155">
        <f t="shared" si="10"/>
        <v>0.0425531914893617</v>
      </c>
      <c r="F62" s="155">
        <f t="shared" si="23"/>
        <v>0.016079594060261205</v>
      </c>
      <c r="G62" s="161">
        <f>G26/$G$35</f>
        <v>0.3233859071825712</v>
      </c>
      <c r="H62" s="162">
        <f>H26/$H$35</f>
        <v>0.06666666666666667</v>
      </c>
      <c r="I62" s="163">
        <f>I26/$I$35</f>
        <v>0.1700071581961346</v>
      </c>
      <c r="J62" s="164"/>
      <c r="K62" s="165"/>
      <c r="L62" s="166"/>
      <c r="M62" s="204">
        <f t="shared" si="25"/>
        <v>0.0055880111760223524</v>
      </c>
      <c r="N62" s="174">
        <f t="shared" si="26"/>
        <v>0.037037037037037035</v>
      </c>
      <c r="O62" s="206">
        <f t="shared" si="27"/>
        <v>0.0032667122026549464</v>
      </c>
      <c r="P62" s="185"/>
      <c r="Q62" s="159"/>
      <c r="R62" s="181"/>
      <c r="S62" s="217">
        <f t="shared" si="28"/>
        <v>0.03430079155672822</v>
      </c>
      <c r="T62" s="168">
        <f t="shared" si="29"/>
        <v>0.043478260869565216</v>
      </c>
      <c r="U62" s="169">
        <f t="shared" si="30"/>
        <v>0.03430079155672824</v>
      </c>
      <c r="V62" s="170">
        <f t="shared" si="31"/>
        <v>0.040882645840977</v>
      </c>
      <c r="W62" s="168">
        <f t="shared" si="32"/>
        <v>0.03125</v>
      </c>
      <c r="X62" s="168">
        <f t="shared" si="33"/>
        <v>0.016580474517389757</v>
      </c>
      <c r="Y62" s="187"/>
      <c r="Z62" s="159"/>
      <c r="AA62" s="207"/>
      <c r="AB62" s="184"/>
      <c r="AC62" s="186"/>
      <c r="AD62" s="165"/>
      <c r="AE62" s="172">
        <f t="shared" si="34"/>
        <v>0.007719685197252996</v>
      </c>
      <c r="AF62" s="173">
        <f t="shared" si="20"/>
        <v>0.013189617245930488</v>
      </c>
      <c r="AG62" s="173">
        <f t="shared" si="21"/>
        <v>0.041522805742322366</v>
      </c>
      <c r="AH62" s="242">
        <f t="shared" si="22"/>
        <v>0.016058144104752006</v>
      </c>
      <c r="AI62" s="240" t="s">
        <v>12</v>
      </c>
    </row>
    <row r="63" spans="2:35" ht="14.25">
      <c r="B63" s="53">
        <v>18</v>
      </c>
      <c r="C63" s="6" t="s">
        <v>13</v>
      </c>
      <c r="D63" s="159"/>
      <c r="E63" s="160"/>
      <c r="F63" s="158"/>
      <c r="G63" s="161">
        <f>G27/$G$35</f>
        <v>0.3309315783501645</v>
      </c>
      <c r="H63" s="162">
        <f>H27/$H$35</f>
        <v>0.06666666666666667</v>
      </c>
      <c r="I63" s="163">
        <f>I27/$I$35</f>
        <v>0.17397399188737772</v>
      </c>
      <c r="J63" s="164"/>
      <c r="K63" s="165"/>
      <c r="L63" s="166"/>
      <c r="M63" s="187"/>
      <c r="N63" s="159"/>
      <c r="O63" s="207"/>
      <c r="P63" s="185"/>
      <c r="Q63" s="159"/>
      <c r="R63" s="181"/>
      <c r="S63" s="184"/>
      <c r="T63" s="159"/>
      <c r="U63" s="181"/>
      <c r="V63" s="185"/>
      <c r="W63" s="159"/>
      <c r="X63" s="181"/>
      <c r="Y63" s="187"/>
      <c r="Z63" s="159"/>
      <c r="AA63" s="207"/>
      <c r="AB63" s="220">
        <f>AB27/$AB$35</f>
        <v>0.04479465138490926</v>
      </c>
      <c r="AC63" s="183">
        <f>AC27/$AC$35</f>
        <v>0.1518987341772152</v>
      </c>
      <c r="AD63" s="183">
        <f>AD27/$AD$35</f>
        <v>0.05136671342908085</v>
      </c>
      <c r="AE63" s="187"/>
      <c r="AF63" s="173">
        <f t="shared" si="20"/>
        <v>0.0063935906638571795</v>
      </c>
      <c r="AG63" s="173">
        <f t="shared" si="21"/>
        <v>0.005451571869889151</v>
      </c>
      <c r="AH63" s="242">
        <f t="shared" si="22"/>
        <v>0.0029336255161665145</v>
      </c>
      <c r="AI63" s="240" t="s">
        <v>13</v>
      </c>
    </row>
    <row r="64" spans="2:35" ht="14.25">
      <c r="B64" s="53">
        <v>19</v>
      </c>
      <c r="C64" s="6" t="s">
        <v>14</v>
      </c>
      <c r="D64" s="155">
        <f t="shared" si="9"/>
        <v>0.04614391598223016</v>
      </c>
      <c r="E64" s="155">
        <f t="shared" si="10"/>
        <v>0.0425531914893617</v>
      </c>
      <c r="F64" s="155">
        <f t="shared" si="23"/>
        <v>0.04412449041577614</v>
      </c>
      <c r="G64" s="184"/>
      <c r="H64" s="159"/>
      <c r="I64" s="181"/>
      <c r="J64" s="164"/>
      <c r="K64" s="165"/>
      <c r="L64" s="166"/>
      <c r="M64" s="204">
        <f aca="true" t="shared" si="35" ref="M64:M69">M28/$M$35</f>
        <v>0.05076623486580307</v>
      </c>
      <c r="N64" s="174">
        <f aca="true" t="shared" si="36" ref="N64:N69">N28/$N$35</f>
        <v>0.037037037037037035</v>
      </c>
      <c r="O64" s="206">
        <f aca="true" t="shared" si="37" ref="O64:O69">O28/$O$35</f>
        <v>0.029677585404725846</v>
      </c>
      <c r="P64" s="185"/>
      <c r="Q64" s="159"/>
      <c r="R64" s="181"/>
      <c r="S64" s="217">
        <f aca="true" t="shared" si="38" ref="S64:S69">S28/$S$35</f>
        <v>0.045608744817188074</v>
      </c>
      <c r="T64" s="168">
        <f aca="true" t="shared" si="39" ref="T64:T69">T28/$T$35</f>
        <v>0.043478260869565216</v>
      </c>
      <c r="U64" s="169">
        <f aca="true" t="shared" si="40" ref="U64:U69">U28/$U$35</f>
        <v>0.045608744817188095</v>
      </c>
      <c r="V64" s="170">
        <f aca="true" t="shared" si="41" ref="V64:V69">V28/$V$35</f>
        <v>0.05436044117316721</v>
      </c>
      <c r="W64" s="168">
        <f aca="true" t="shared" si="42" ref="W64:W69">W28/$W$35</f>
        <v>0.03125</v>
      </c>
      <c r="X64" s="168">
        <f aca="true" t="shared" si="43" ref="X64:X69">X28/$X$35</f>
        <v>0.02204656501762814</v>
      </c>
      <c r="Y64" s="187"/>
      <c r="Z64" s="159"/>
      <c r="AA64" s="207"/>
      <c r="AB64" s="184"/>
      <c r="AC64" s="186"/>
      <c r="AD64" s="165"/>
      <c r="AE64" s="172">
        <f>AE28/$AE$35</f>
        <v>0.003953414540411383</v>
      </c>
      <c r="AF64" s="173">
        <f t="shared" si="20"/>
        <v>0.026639034894759998</v>
      </c>
      <c r="AG64" s="173">
        <f t="shared" si="21"/>
        <v>0.03716154824641105</v>
      </c>
      <c r="AH64" s="242">
        <f t="shared" si="22"/>
        <v>0.03536871883686677</v>
      </c>
      <c r="AI64" s="240" t="s">
        <v>14</v>
      </c>
    </row>
    <row r="65" spans="2:35" ht="14.25">
      <c r="B65" s="53">
        <v>20</v>
      </c>
      <c r="C65" s="6" t="s">
        <v>15</v>
      </c>
      <c r="D65" s="155">
        <f t="shared" si="9"/>
        <v>0.11690423425431754</v>
      </c>
      <c r="E65" s="155">
        <f t="shared" si="10"/>
        <v>0.02127659574468085</v>
      </c>
      <c r="F65" s="155">
        <f t="shared" si="23"/>
        <v>0.055894039919636845</v>
      </c>
      <c r="G65" s="184"/>
      <c r="H65" s="159"/>
      <c r="I65" s="181"/>
      <c r="J65" s="164"/>
      <c r="K65" s="165"/>
      <c r="L65" s="166"/>
      <c r="M65" s="204">
        <f t="shared" si="35"/>
        <v>0.07536703073406147</v>
      </c>
      <c r="N65" s="174">
        <f t="shared" si="36"/>
        <v>0.037037037037037035</v>
      </c>
      <c r="O65" s="206">
        <f t="shared" si="37"/>
        <v>0.044059038398717075</v>
      </c>
      <c r="P65" s="185"/>
      <c r="Q65" s="159"/>
      <c r="R65" s="181"/>
      <c r="S65" s="217">
        <f t="shared" si="38"/>
        <v>0.07376554843573312</v>
      </c>
      <c r="T65" s="168">
        <f t="shared" si="39"/>
        <v>0.043478260869565216</v>
      </c>
      <c r="U65" s="169">
        <f t="shared" si="40"/>
        <v>0.07376554843573314</v>
      </c>
      <c r="V65" s="170">
        <f t="shared" si="41"/>
        <v>0.08792015155032086</v>
      </c>
      <c r="W65" s="168">
        <f t="shared" si="42"/>
        <v>0.03125</v>
      </c>
      <c r="X65" s="168">
        <f t="shared" si="43"/>
        <v>0.03565713036322171</v>
      </c>
      <c r="Y65" s="214">
        <f>Y29/$Y$35</f>
        <v>0.19503577500708413</v>
      </c>
      <c r="Z65" s="182">
        <f>Z29/$Z$35</f>
        <v>0.016666666666666666</v>
      </c>
      <c r="AA65" s="222">
        <f>AA29/$AA$35</f>
        <v>0.03341831422243244</v>
      </c>
      <c r="AB65" s="184"/>
      <c r="AC65" s="186"/>
      <c r="AD65" s="165"/>
      <c r="AE65" s="172">
        <f>AE29/$AE$35</f>
        <v>0.03238257556769763</v>
      </c>
      <c r="AF65" s="173">
        <f t="shared" si="20"/>
        <v>0.09999999999999999</v>
      </c>
      <c r="AG65" s="173">
        <f t="shared" si="21"/>
        <v>0.03289115028166454</v>
      </c>
      <c r="AH65" s="242">
        <f t="shared" si="22"/>
        <v>0.04954989238297092</v>
      </c>
      <c r="AI65" s="240" t="s">
        <v>15</v>
      </c>
    </row>
    <row r="66" spans="2:35" ht="14.25">
      <c r="B66" s="53">
        <v>21</v>
      </c>
      <c r="C66" s="6" t="s">
        <v>16</v>
      </c>
      <c r="D66" s="155">
        <f t="shared" si="9"/>
        <v>0.05480737428441963</v>
      </c>
      <c r="E66" s="155">
        <f t="shared" si="10"/>
        <v>0.0425531914893617</v>
      </c>
      <c r="F66" s="155">
        <f t="shared" si="23"/>
        <v>0.05240880427786029</v>
      </c>
      <c r="G66" s="184"/>
      <c r="H66" s="159"/>
      <c r="I66" s="181"/>
      <c r="J66" s="164"/>
      <c r="K66" s="165"/>
      <c r="L66" s="166"/>
      <c r="M66" s="204">
        <f t="shared" si="35"/>
        <v>0.09001778003556007</v>
      </c>
      <c r="N66" s="174">
        <f t="shared" si="36"/>
        <v>0.037037037037037035</v>
      </c>
      <c r="O66" s="206">
        <f t="shared" si="37"/>
        <v>0.05262376384640514</v>
      </c>
      <c r="P66" s="185"/>
      <c r="Q66" s="159"/>
      <c r="R66" s="181"/>
      <c r="S66" s="217">
        <f t="shared" si="38"/>
        <v>0.09138710893328306</v>
      </c>
      <c r="T66" s="168">
        <f t="shared" si="39"/>
        <v>0.043478260869565216</v>
      </c>
      <c r="U66" s="169">
        <f t="shared" si="40"/>
        <v>0.0913871089332831</v>
      </c>
      <c r="V66" s="170">
        <f t="shared" si="41"/>
        <v>0.01916842002800387</v>
      </c>
      <c r="W66" s="168">
        <f t="shared" si="42"/>
        <v>0.03125</v>
      </c>
      <c r="X66" s="168">
        <f t="shared" si="43"/>
        <v>0.00777399537811681</v>
      </c>
      <c r="Y66" s="214">
        <f>Y30/$Y$35</f>
        <v>0.03475665911022952</v>
      </c>
      <c r="Z66" s="182">
        <f>Z30/$Z$35</f>
        <v>0.2</v>
      </c>
      <c r="AA66" s="222">
        <f>AA30/$AA$35</f>
        <v>0.07146436321800537</v>
      </c>
      <c r="AB66" s="220">
        <f>AB30/$AB$35</f>
        <v>0.036760492162481034</v>
      </c>
      <c r="AC66" s="183">
        <f>AC30/$AC$35</f>
        <v>0.012658227848101266</v>
      </c>
      <c r="AD66" s="183">
        <f>AD30/$AD$35</f>
        <v>0.003512818323994273</v>
      </c>
      <c r="AE66" s="187"/>
      <c r="AF66" s="173">
        <f t="shared" si="20"/>
        <v>0.04346122675805219</v>
      </c>
      <c r="AG66" s="173">
        <f t="shared" si="21"/>
        <v>0.03825186262038888</v>
      </c>
      <c r="AH66" s="242">
        <f t="shared" si="22"/>
        <v>0.04925391373023114</v>
      </c>
      <c r="AI66" s="240" t="s">
        <v>16</v>
      </c>
    </row>
    <row r="67" spans="2:35" ht="14.25">
      <c r="B67" s="53">
        <v>22</v>
      </c>
      <c r="C67" s="6" t="s">
        <v>17</v>
      </c>
      <c r="D67" s="155">
        <f t="shared" si="9"/>
        <v>0.0029431863051501395</v>
      </c>
      <c r="E67" s="155">
        <f t="shared" si="10"/>
        <v>0.0425531914893617</v>
      </c>
      <c r="F67" s="155">
        <f t="shared" si="23"/>
        <v>0.002814381769493773</v>
      </c>
      <c r="G67" s="184"/>
      <c r="H67" s="159"/>
      <c r="I67" s="181"/>
      <c r="J67" s="164"/>
      <c r="K67" s="165"/>
      <c r="L67" s="166"/>
      <c r="M67" s="204">
        <f t="shared" si="35"/>
        <v>0.00724748116162899</v>
      </c>
      <c r="N67" s="174">
        <f t="shared" si="36"/>
        <v>0.037037037037037035</v>
      </c>
      <c r="O67" s="206">
        <f t="shared" si="37"/>
        <v>0.004236826735564597</v>
      </c>
      <c r="P67" s="185"/>
      <c r="Q67" s="159"/>
      <c r="R67" s="181"/>
      <c r="S67" s="217">
        <f t="shared" si="38"/>
        <v>0.007538635506973236</v>
      </c>
      <c r="T67" s="168">
        <f t="shared" si="39"/>
        <v>0.043478260869565216</v>
      </c>
      <c r="U67" s="169">
        <f t="shared" si="40"/>
        <v>0.0075386355069732396</v>
      </c>
      <c r="V67" s="170">
        <f t="shared" si="41"/>
        <v>0.009209826810329984</v>
      </c>
      <c r="W67" s="168">
        <f t="shared" si="42"/>
        <v>0.03125</v>
      </c>
      <c r="X67" s="168">
        <f t="shared" si="43"/>
        <v>0.0037351618418295612</v>
      </c>
      <c r="Y67" s="187"/>
      <c r="Z67" s="159"/>
      <c r="AA67" s="207"/>
      <c r="AB67" s="184"/>
      <c r="AC67" s="186"/>
      <c r="AD67" s="165"/>
      <c r="AE67" s="187"/>
      <c r="AF67" s="173">
        <f t="shared" si="20"/>
        <v>0.0026813624470326714</v>
      </c>
      <c r="AG67" s="173">
        <f t="shared" si="21"/>
        <v>0.03707068871524623</v>
      </c>
      <c r="AH67" s="242">
        <f t="shared" si="22"/>
        <v>0.0032967559705714094</v>
      </c>
      <c r="AI67" s="240" t="s">
        <v>17</v>
      </c>
    </row>
    <row r="68" spans="2:35" ht="14.25">
      <c r="B68" s="53">
        <v>23</v>
      </c>
      <c r="C68" s="6" t="s">
        <v>18</v>
      </c>
      <c r="D68" s="155">
        <f t="shared" si="9"/>
        <v>0.115409328734969</v>
      </c>
      <c r="E68" s="155">
        <f t="shared" si="10"/>
        <v>0.0425531914893617</v>
      </c>
      <c r="F68" s="155">
        <f t="shared" si="23"/>
        <v>0.11035859682169913</v>
      </c>
      <c r="G68" s="184"/>
      <c r="H68" s="159"/>
      <c r="I68" s="181"/>
      <c r="J68" s="164"/>
      <c r="K68" s="165"/>
      <c r="L68" s="166"/>
      <c r="M68" s="204">
        <f t="shared" si="35"/>
        <v>0.0898213529760393</v>
      </c>
      <c r="N68" s="174">
        <f t="shared" si="36"/>
        <v>0.037037037037037035</v>
      </c>
      <c r="O68" s="206">
        <f t="shared" si="37"/>
        <v>0.05250893396291787</v>
      </c>
      <c r="P68" s="185"/>
      <c r="Q68" s="159"/>
      <c r="R68" s="181"/>
      <c r="S68" s="217">
        <f t="shared" si="38"/>
        <v>0.057482095740670924</v>
      </c>
      <c r="T68" s="168">
        <f t="shared" si="39"/>
        <v>0.043478260869565216</v>
      </c>
      <c r="U68" s="169">
        <f t="shared" si="40"/>
        <v>0.057482095740670945</v>
      </c>
      <c r="V68" s="170">
        <f t="shared" si="41"/>
        <v>0.05451019445463599</v>
      </c>
      <c r="W68" s="168">
        <f t="shared" si="42"/>
        <v>0.03125</v>
      </c>
      <c r="X68" s="168">
        <f t="shared" si="43"/>
        <v>0.02210729935651968</v>
      </c>
      <c r="Y68" s="187"/>
      <c r="Z68" s="159"/>
      <c r="AA68" s="207"/>
      <c r="AB68" s="220">
        <f>AB32/$AB$35</f>
        <v>0.12500702286645315</v>
      </c>
      <c r="AC68" s="183">
        <f>AC32/$AC$35</f>
        <v>0.1518987341772152</v>
      </c>
      <c r="AD68" s="183">
        <f>AD32/$AD$35</f>
        <v>0.14334746943397075</v>
      </c>
      <c r="AE68" s="172">
        <f>AE32/$AE$35</f>
        <v>0.04265543803365248</v>
      </c>
      <c r="AF68" s="173">
        <f t="shared" si="20"/>
        <v>0.06996318336536458</v>
      </c>
      <c r="AG68" s="173">
        <f t="shared" si="21"/>
        <v>0.03825186262038888</v>
      </c>
      <c r="AH68" s="242">
        <f t="shared" si="22"/>
        <v>0.07968572175895022</v>
      </c>
      <c r="AI68" s="240" t="s">
        <v>18</v>
      </c>
    </row>
    <row r="69" spans="2:35" ht="15" thickBot="1">
      <c r="B69" s="54">
        <v>24</v>
      </c>
      <c r="C69" s="55" t="s">
        <v>19</v>
      </c>
      <c r="D69" s="197">
        <f t="shared" si="9"/>
        <v>0.033511527236858026</v>
      </c>
      <c r="E69" s="197">
        <f t="shared" si="10"/>
        <v>0.0425531914893617</v>
      </c>
      <c r="F69" s="197">
        <f t="shared" si="23"/>
        <v>0.03204494093978059</v>
      </c>
      <c r="G69" s="198">
        <f>G33/$G$35</f>
        <v>0.06694655622376036</v>
      </c>
      <c r="H69" s="199">
        <f>H33/$H$35</f>
        <v>0.06666666666666667</v>
      </c>
      <c r="I69" s="188">
        <f>I33/$I$35</f>
        <v>0.0351944643283226</v>
      </c>
      <c r="J69" s="189"/>
      <c r="K69" s="190"/>
      <c r="L69" s="191"/>
      <c r="M69" s="205">
        <f t="shared" si="35"/>
        <v>0.007112014224028448</v>
      </c>
      <c r="N69" s="210">
        <f t="shared" si="36"/>
        <v>0.037037037037037035</v>
      </c>
      <c r="O69" s="208">
        <f t="shared" si="37"/>
        <v>0.004157633712469931</v>
      </c>
      <c r="P69" s="192"/>
      <c r="Q69" s="193"/>
      <c r="R69" s="212"/>
      <c r="S69" s="218">
        <f t="shared" si="38"/>
        <v>0.030154542027892944</v>
      </c>
      <c r="T69" s="200">
        <f t="shared" si="39"/>
        <v>0.043478260869565216</v>
      </c>
      <c r="U69" s="194">
        <f t="shared" si="40"/>
        <v>0.030154542027892958</v>
      </c>
      <c r="V69" s="201">
        <f t="shared" si="41"/>
        <v>0.036390047396913594</v>
      </c>
      <c r="W69" s="200">
        <f t="shared" si="42"/>
        <v>0.03125</v>
      </c>
      <c r="X69" s="200">
        <f t="shared" si="43"/>
        <v>0.014758444350643631</v>
      </c>
      <c r="Y69" s="215">
        <f>Y33/$Y$35</f>
        <v>0.16238222584301498</v>
      </c>
      <c r="Z69" s="224">
        <f>Z33/$Z$35</f>
        <v>0.1</v>
      </c>
      <c r="AA69" s="223">
        <f>AA33/$AA$35</f>
        <v>0.1669398421032068</v>
      </c>
      <c r="AB69" s="221"/>
      <c r="AC69" s="193"/>
      <c r="AD69" s="190"/>
      <c r="AE69" s="202">
        <f>AE33/$AE$35</f>
        <v>0.08565174528380705</v>
      </c>
      <c r="AF69" s="203">
        <f t="shared" si="20"/>
        <v>0.060999837914187144</v>
      </c>
      <c r="AG69" s="203">
        <f t="shared" si="21"/>
        <v>0.04206796292931128</v>
      </c>
      <c r="AH69" s="243">
        <f t="shared" si="22"/>
        <v>0.028220624694648297</v>
      </c>
      <c r="AI69" s="241" t="s">
        <v>19</v>
      </c>
    </row>
    <row r="70" spans="4:34" ht="15" thickBot="1">
      <c r="D70" s="145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H70" s="7"/>
    </row>
    <row r="71" spans="2:34" ht="15.75" thickBot="1">
      <c r="B71" s="253" t="s">
        <v>37</v>
      </c>
      <c r="C71" s="254"/>
      <c r="D71" s="146">
        <f>SUM(D45:D69)</f>
        <v>1</v>
      </c>
      <c r="E71" s="146">
        <f aca="true" t="shared" si="44" ref="E71:AH71">SUM(E45:E69)</f>
        <v>0.9999999999999994</v>
      </c>
      <c r="F71" s="146">
        <f t="shared" si="44"/>
        <v>0.9999999999999997</v>
      </c>
      <c r="G71" s="147">
        <f t="shared" si="44"/>
        <v>1</v>
      </c>
      <c r="H71" s="147">
        <f t="shared" si="44"/>
        <v>0.9999999999999999</v>
      </c>
      <c r="I71" s="147">
        <f t="shared" si="44"/>
        <v>1.0000000000000002</v>
      </c>
      <c r="J71" s="148">
        <f t="shared" si="44"/>
        <v>1</v>
      </c>
      <c r="K71" s="148">
        <f t="shared" si="44"/>
        <v>1</v>
      </c>
      <c r="L71" s="148">
        <f t="shared" si="44"/>
        <v>1</v>
      </c>
      <c r="M71" s="149">
        <f t="shared" si="44"/>
        <v>1.0000000000000002</v>
      </c>
      <c r="N71" s="149">
        <f t="shared" si="44"/>
        <v>0.9999999999999993</v>
      </c>
      <c r="O71" s="232">
        <f t="shared" si="44"/>
        <v>1.0000000000000002</v>
      </c>
      <c r="P71" s="234">
        <f t="shared" si="44"/>
        <v>1</v>
      </c>
      <c r="Q71" s="149">
        <f t="shared" si="44"/>
        <v>1</v>
      </c>
      <c r="R71" s="149">
        <f t="shared" si="44"/>
        <v>1</v>
      </c>
      <c r="S71" s="150">
        <f t="shared" si="44"/>
        <v>0.9999999999999999</v>
      </c>
      <c r="T71" s="150">
        <f t="shared" si="44"/>
        <v>0.9999999999999996</v>
      </c>
      <c r="U71" s="231">
        <f t="shared" si="44"/>
        <v>1.0000000000000002</v>
      </c>
      <c r="V71" s="233">
        <f t="shared" si="44"/>
        <v>1.0000000000000004</v>
      </c>
      <c r="W71" s="150">
        <f t="shared" si="44"/>
        <v>1</v>
      </c>
      <c r="X71" s="150">
        <f t="shared" si="44"/>
        <v>0.9999999999999998</v>
      </c>
      <c r="Y71" s="148">
        <f t="shared" si="44"/>
        <v>0.9999999999999998</v>
      </c>
      <c r="Z71" s="148">
        <f t="shared" si="44"/>
        <v>1.0000000000000002</v>
      </c>
      <c r="AA71" s="148">
        <f t="shared" si="44"/>
        <v>0.9999999999999999</v>
      </c>
      <c r="AB71" s="151">
        <f t="shared" si="44"/>
        <v>0.9999999999999999</v>
      </c>
      <c r="AC71" s="151">
        <f t="shared" si="44"/>
        <v>1</v>
      </c>
      <c r="AD71" s="151">
        <f t="shared" si="44"/>
        <v>0.9999999999999998</v>
      </c>
      <c r="AE71" s="152">
        <f t="shared" si="44"/>
        <v>1</v>
      </c>
      <c r="AF71" s="153">
        <f t="shared" si="44"/>
        <v>1</v>
      </c>
      <c r="AG71" s="153">
        <f t="shared" si="44"/>
        <v>1</v>
      </c>
      <c r="AH71" s="154">
        <f t="shared" si="44"/>
        <v>1.0000000000000004</v>
      </c>
    </row>
  </sheetData>
  <sheetProtection/>
  <mergeCells count="26">
    <mergeCell ref="B38:C38"/>
    <mergeCell ref="B39:C39"/>
    <mergeCell ref="AB7:AD7"/>
    <mergeCell ref="AF7:AH7"/>
    <mergeCell ref="D7:F7"/>
    <mergeCell ref="G7:I7"/>
    <mergeCell ref="M7:O7"/>
    <mergeCell ref="S7:U7"/>
    <mergeCell ref="Y7:AA7"/>
    <mergeCell ref="V7:X7"/>
    <mergeCell ref="P7:R7"/>
    <mergeCell ref="B35:C35"/>
    <mergeCell ref="B11:B12"/>
    <mergeCell ref="J7:L7"/>
    <mergeCell ref="AB43:AD43"/>
    <mergeCell ref="AF43:AH43"/>
    <mergeCell ref="D43:F43"/>
    <mergeCell ref="G43:I43"/>
    <mergeCell ref="J43:L43"/>
    <mergeCell ref="M43:O43"/>
    <mergeCell ref="P43:R43"/>
    <mergeCell ref="Y43:AA43"/>
    <mergeCell ref="B47:B48"/>
    <mergeCell ref="B71:C71"/>
    <mergeCell ref="S43:U43"/>
    <mergeCell ref="V43:X43"/>
  </mergeCells>
  <printOptions/>
  <pageMargins left="0.3" right="0.3" top="0.75" bottom="0.75" header="0.3" footer="0.3"/>
  <pageSetup fitToHeight="1" fitToWidth="1" horizontalDpi="600" verticalDpi="600" orientation="landscape" paperSize="9" scale="3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Oleszczak</dc:creator>
  <cp:keywords/>
  <dc:description/>
  <cp:lastModifiedBy>Beata BD. Domżal</cp:lastModifiedBy>
  <cp:lastPrinted>2011-03-17T11:29:45Z</cp:lastPrinted>
  <dcterms:created xsi:type="dcterms:W3CDTF">2011-03-10T12:50:57Z</dcterms:created>
  <dcterms:modified xsi:type="dcterms:W3CDTF">2011-05-24T06:51:34Z</dcterms:modified>
  <cp:category/>
  <cp:version/>
  <cp:contentType/>
  <cp:contentStatus/>
</cp:coreProperties>
</file>